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GoogleDrive\Ypologismos.gr\NewCalcsExcel\"/>
    </mc:Choice>
  </mc:AlternateContent>
  <xr:revisionPtr revIDLastSave="0" documentId="13_ncr:1_{D1EF5D7D-1DA5-496F-98FC-E7368E65EB96}" xr6:coauthVersionLast="43" xr6:coauthVersionMax="43" xr10:uidLastSave="{00000000-0000-0000-0000-000000000000}"/>
  <workbookProtection workbookAlgorithmName="SHA-512" workbookHashValue="eTInc1Oml3VFgKQX2tbb1VY1HewzerIL5h8o/ZknVXPG4aezXE8h2zLP2dF7HCRs5Umft+xuShXbqDr62v7PaQ==" workbookSaltValue="yddM68mKmKnn8frFgZNX8A==" workbookSpinCount="100000" lockStructure="1"/>
  <bookViews>
    <workbookView xWindow="-120" yWindow="-120" windowWidth="29040" windowHeight="15990" tabRatio="757" xr2:uid="{00000000-000D-0000-FFFF-FFFF00000000}"/>
  </bookViews>
  <sheets>
    <sheet name="doseis" sheetId="2" r:id="rId1"/>
    <sheet name="_SSC" sheetId="15" state="veryHidden" r:id="rId2"/>
  </sheets>
  <definedNames>
    <definedName name="GENIKO">doseis!$G$16:$H$28</definedName>
    <definedName name="_xlnm.Print_Area" localSheetId="0">doseis!$G$16:$H$28</definedName>
    <definedName name="PROGRAMMA">doseis!$J$16:$V$259</definedName>
    <definedName name="Z_2BEF70E3_A6D7_11D6_BA8F_0080ADB80D7D_.wvu.Cols" localSheetId="0" hidden="1">doseis!$A:$D,doseis!#REF!</definedName>
    <definedName name="Z_8C3209A2_A79A_11D6_AC1E_9CC7CEC43055_.wvu.Cols" localSheetId="0" hidden="1">doseis!$A:$D,doseis!#REF!,doseis!$K:$N,doseis!$P:$P,doseis!$W:$W</definedName>
    <definedName name="Z_8C3209A2_A79A_11D6_AC1E_9CC7CEC43055_.wvu.PrintArea" localSheetId="0" hidden="1">doseis!$G$16:$H$28</definedName>
    <definedName name="Z_8C3209A2_A79A_11D6_AC1E_9CC7CEC43055_.wvu.Rows" localSheetId="0" hidden="1">doseis!$1:$10</definedName>
    <definedName name="ΒΑΣΙΚΟ">#REF!</definedName>
    <definedName name="ΠΡΟΣΗΜΕΙΩΣΗ">#REF!</definedName>
  </definedNames>
  <calcPr calcId="181029"/>
  <customWorkbookViews>
    <customWorkbookView name="asxetos - Προσωπική προβολή" guid="{8C3209A2-A79A-11D6-AC1E-9CC7CEC43055}" mergeInterval="0" personalView="1" maximized="1" xWindow="5" yWindow="209" windowWidth="790" windowHeight="157" tabRatio="757" activeSheetId="2"/>
    <customWorkbookView name=".ςΡ." guid="{2BEF70E3-A6D7-11D6-BA8F-0080ADB80D7D}" maximized="1" windowWidth="796" windowHeight="360" tabRatio="757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P21" i="2" l="1"/>
  <c r="AP29" i="2" s="1"/>
  <c r="AP23" i="2"/>
  <c r="AQ23" i="2" s="1"/>
  <c r="AP27" i="2"/>
  <c r="AP25" i="2" s="1"/>
  <c r="AQ21" i="2" l="1"/>
  <c r="AR21" i="2" s="1"/>
  <c r="AR29" i="2" s="1"/>
  <c r="AQ27" i="2"/>
  <c r="AR27" i="2" s="1"/>
  <c r="AR23" i="2"/>
  <c r="AS23" i="2"/>
  <c r="AP31" i="2"/>
  <c r="AP33" i="2" s="1"/>
  <c r="AP35" i="2" s="1"/>
  <c r="AP37" i="2" s="1"/>
  <c r="AS21" i="2"/>
  <c r="AS29" i="2" s="1"/>
  <c r="AR25" i="2"/>
  <c r="AS27" i="2"/>
  <c r="AS25" i="2" s="1"/>
  <c r="P5" i="2"/>
  <c r="P6" i="2"/>
  <c r="P7" i="2"/>
  <c r="P8" i="2"/>
  <c r="Q9" i="2"/>
  <c r="Q162" i="2" s="1"/>
  <c r="W8" i="2"/>
  <c r="W18" i="2" s="1"/>
  <c r="V19" i="2"/>
  <c r="S19" i="2"/>
  <c r="W3" i="2"/>
  <c r="AQ29" i="2" l="1"/>
  <c r="AQ25" i="2"/>
  <c r="AP39" i="2"/>
  <c r="AP41" i="2" s="1"/>
  <c r="AR31" i="2"/>
  <c r="AR33" i="2" s="1"/>
  <c r="AR35" i="2" s="1"/>
  <c r="AS31" i="2"/>
  <c r="AS33" i="2" s="1"/>
  <c r="AS35" i="2" s="1"/>
  <c r="T9" i="2"/>
  <c r="S9" i="2" s="1"/>
  <c r="Q256" i="2"/>
  <c r="U256" i="2" s="1"/>
  <c r="Q193" i="2"/>
  <c r="R193" i="2" s="1"/>
  <c r="T193" i="2" s="1"/>
  <c r="Q224" i="2"/>
  <c r="R224" i="2" s="1"/>
  <c r="T224" i="2" s="1"/>
  <c r="Q240" i="2"/>
  <c r="V240" i="2" s="1"/>
  <c r="Q208" i="2"/>
  <c r="U208" i="2" s="1"/>
  <c r="Q177" i="2"/>
  <c r="U177" i="2" s="1"/>
  <c r="Q248" i="2"/>
  <c r="U248" i="2" s="1"/>
  <c r="Q232" i="2"/>
  <c r="V232" i="2" s="1"/>
  <c r="Q216" i="2"/>
  <c r="R216" i="2" s="1"/>
  <c r="T216" i="2" s="1"/>
  <c r="Q200" i="2"/>
  <c r="R200" i="2" s="1"/>
  <c r="T200" i="2" s="1"/>
  <c r="Q185" i="2"/>
  <c r="U185" i="2" s="1"/>
  <c r="Q169" i="2"/>
  <c r="S169" i="2" s="1"/>
  <c r="Q147" i="2"/>
  <c r="V147" i="2" s="1"/>
  <c r="Q252" i="2"/>
  <c r="V252" i="2" s="1"/>
  <c r="Q244" i="2"/>
  <c r="U244" i="2" s="1"/>
  <c r="Q236" i="2"/>
  <c r="V236" i="2" s="1"/>
  <c r="Q228" i="2"/>
  <c r="S228" i="2" s="1"/>
  <c r="Q220" i="2"/>
  <c r="U220" i="2" s="1"/>
  <c r="Q212" i="2"/>
  <c r="V212" i="2" s="1"/>
  <c r="Q204" i="2"/>
  <c r="U204" i="2" s="1"/>
  <c r="Q197" i="2"/>
  <c r="V197" i="2" s="1"/>
  <c r="Q189" i="2"/>
  <c r="V189" i="2" s="1"/>
  <c r="Q181" i="2"/>
  <c r="U181" i="2" s="1"/>
  <c r="Q173" i="2"/>
  <c r="S173" i="2" s="1"/>
  <c r="Q165" i="2"/>
  <c r="V165" i="2" s="1"/>
  <c r="Q159" i="2"/>
  <c r="S159" i="2" s="1"/>
  <c r="Q138" i="2"/>
  <c r="V138" i="2" s="1"/>
  <c r="V162" i="2"/>
  <c r="S162" i="2"/>
  <c r="Q151" i="2"/>
  <c r="S151" i="2" s="1"/>
  <c r="Q143" i="2"/>
  <c r="V143" i="2" s="1"/>
  <c r="Q130" i="2"/>
  <c r="V130" i="2" s="1"/>
  <c r="Q129" i="2"/>
  <c r="Q131" i="2"/>
  <c r="R131" i="2" s="1"/>
  <c r="T131" i="2" s="1"/>
  <c r="Q132" i="2"/>
  <c r="U132" i="2" s="1"/>
  <c r="Q134" i="2"/>
  <c r="V134" i="2" s="1"/>
  <c r="Q146" i="2"/>
  <c r="Q148" i="2"/>
  <c r="R148" i="2" s="1"/>
  <c r="T148" i="2" s="1"/>
  <c r="Q128" i="2"/>
  <c r="Q135" i="2"/>
  <c r="Q136" i="2"/>
  <c r="U136" i="2" s="1"/>
  <c r="Q139" i="2"/>
  <c r="Q140" i="2"/>
  <c r="Q141" i="2"/>
  <c r="V141" i="2" s="1"/>
  <c r="Q144" i="2"/>
  <c r="Q145" i="2"/>
  <c r="V145" i="2" s="1"/>
  <c r="Q150" i="2"/>
  <c r="Q152" i="2"/>
  <c r="U152" i="2" s="1"/>
  <c r="Q153" i="2"/>
  <c r="Q154" i="2"/>
  <c r="R154" i="2" s="1"/>
  <c r="T154" i="2" s="1"/>
  <c r="Q155" i="2"/>
  <c r="Q156" i="2"/>
  <c r="U156" i="2" s="1"/>
  <c r="Q157" i="2"/>
  <c r="Q158" i="2"/>
  <c r="V158" i="2" s="1"/>
  <c r="Q160" i="2"/>
  <c r="R160" i="2" s="1"/>
  <c r="T160" i="2" s="1"/>
  <c r="Q163" i="2"/>
  <c r="R163" i="2" s="1"/>
  <c r="T163" i="2" s="1"/>
  <c r="Q166" i="2"/>
  <c r="R166" i="2" s="1"/>
  <c r="T166" i="2" s="1"/>
  <c r="Q168" i="2"/>
  <c r="U168" i="2" s="1"/>
  <c r="Q170" i="2"/>
  <c r="S170" i="2" s="1"/>
  <c r="Q172" i="2"/>
  <c r="U172" i="2" s="1"/>
  <c r="Q174" i="2"/>
  <c r="S174" i="2" s="1"/>
  <c r="Q176" i="2"/>
  <c r="R176" i="2" s="1"/>
  <c r="T176" i="2" s="1"/>
  <c r="Q178" i="2"/>
  <c r="V178" i="2" s="1"/>
  <c r="Q180" i="2"/>
  <c r="R180" i="2" s="1"/>
  <c r="T180" i="2" s="1"/>
  <c r="Q182" i="2"/>
  <c r="Q184" i="2"/>
  <c r="S184" i="2" s="1"/>
  <c r="Q186" i="2"/>
  <c r="U186" i="2" s="1"/>
  <c r="Q188" i="2"/>
  <c r="U188" i="2" s="1"/>
  <c r="Q190" i="2"/>
  <c r="R190" i="2" s="1"/>
  <c r="T190" i="2" s="1"/>
  <c r="Q192" i="2"/>
  <c r="Q194" i="2"/>
  <c r="Q196" i="2"/>
  <c r="Q198" i="2"/>
  <c r="R198" i="2" s="1"/>
  <c r="T198" i="2" s="1"/>
  <c r="Q199" i="2"/>
  <c r="V199" i="2" s="1"/>
  <c r="Q201" i="2"/>
  <c r="V201" i="2" s="1"/>
  <c r="Q203" i="2"/>
  <c r="V203" i="2" s="1"/>
  <c r="Q205" i="2"/>
  <c r="R205" i="2" s="1"/>
  <c r="T205" i="2" s="1"/>
  <c r="Q207" i="2"/>
  <c r="V207" i="2" s="1"/>
  <c r="Q209" i="2"/>
  <c r="V209" i="2" s="1"/>
  <c r="Q211" i="2"/>
  <c r="V211" i="2" s="1"/>
  <c r="Q213" i="2"/>
  <c r="Q215" i="2"/>
  <c r="Q217" i="2"/>
  <c r="Q219" i="2"/>
  <c r="Q221" i="2"/>
  <c r="Q223" i="2"/>
  <c r="U223" i="2" s="1"/>
  <c r="Q225" i="2"/>
  <c r="V225" i="2" s="1"/>
  <c r="Q227" i="2"/>
  <c r="Q229" i="2"/>
  <c r="Q231" i="2"/>
  <c r="Q233" i="2"/>
  <c r="Q235" i="2"/>
  <c r="Q237" i="2"/>
  <c r="Q239" i="2"/>
  <c r="Q241" i="2"/>
  <c r="Q243" i="2"/>
  <c r="Q245" i="2"/>
  <c r="Q247" i="2"/>
  <c r="Q249" i="2"/>
  <c r="Q251" i="2"/>
  <c r="Q253" i="2"/>
  <c r="Q255" i="2"/>
  <c r="Q257" i="2"/>
  <c r="Q259" i="2"/>
  <c r="Q258" i="2"/>
  <c r="V258" i="2" s="1"/>
  <c r="Q254" i="2"/>
  <c r="R254" i="2" s="1"/>
  <c r="T254" i="2" s="1"/>
  <c r="Q250" i="2"/>
  <c r="V250" i="2" s="1"/>
  <c r="Q246" i="2"/>
  <c r="V246" i="2" s="1"/>
  <c r="Q242" i="2"/>
  <c r="S242" i="2" s="1"/>
  <c r="Q238" i="2"/>
  <c r="V238" i="2" s="1"/>
  <c r="Q234" i="2"/>
  <c r="V234" i="2" s="1"/>
  <c r="Q230" i="2"/>
  <c r="S230" i="2" s="1"/>
  <c r="Q226" i="2"/>
  <c r="V226" i="2" s="1"/>
  <c r="Q222" i="2"/>
  <c r="V222" i="2" s="1"/>
  <c r="Q218" i="2"/>
  <c r="S218" i="2" s="1"/>
  <c r="Q214" i="2"/>
  <c r="Q210" i="2"/>
  <c r="R210" i="2" s="1"/>
  <c r="T210" i="2" s="1"/>
  <c r="Q206" i="2"/>
  <c r="V206" i="2" s="1"/>
  <c r="Q202" i="2"/>
  <c r="S202" i="2" s="1"/>
  <c r="Q195" i="2"/>
  <c r="Q191" i="2"/>
  <c r="U191" i="2" s="1"/>
  <c r="Q187" i="2"/>
  <c r="V187" i="2" s="1"/>
  <c r="Q183" i="2"/>
  <c r="U183" i="2" s="1"/>
  <c r="Q179" i="2"/>
  <c r="U179" i="2" s="1"/>
  <c r="Q175" i="2"/>
  <c r="U175" i="2" s="1"/>
  <c r="Q171" i="2"/>
  <c r="S171" i="2" s="1"/>
  <c r="Q167" i="2"/>
  <c r="U167" i="2" s="1"/>
  <c r="Q164" i="2"/>
  <c r="R164" i="2" s="1"/>
  <c r="T164" i="2" s="1"/>
  <c r="Q161" i="2"/>
  <c r="R161" i="2" s="1"/>
  <c r="T161" i="2" s="1"/>
  <c r="Q149" i="2"/>
  <c r="Q142" i="2"/>
  <c r="Q137" i="2"/>
  <c r="Q133" i="2"/>
  <c r="S133" i="2" s="1"/>
  <c r="L19" i="2"/>
  <c r="M19" i="2"/>
  <c r="K19" i="2"/>
  <c r="R162" i="2"/>
  <c r="T162" i="2" s="1"/>
  <c r="U162" i="2"/>
  <c r="AQ31" i="2" l="1"/>
  <c r="AQ33" i="2" s="1"/>
  <c r="AQ35" i="2" s="1"/>
  <c r="AQ37" i="2" s="1"/>
  <c r="AS37" i="2"/>
  <c r="AS39" i="2"/>
  <c r="AS41" i="2" s="1"/>
  <c r="V256" i="2"/>
  <c r="AR37" i="2"/>
  <c r="AR39" i="2"/>
  <c r="AR41" i="2" s="1"/>
  <c r="V193" i="2"/>
  <c r="R159" i="2"/>
  <c r="T159" i="2" s="1"/>
  <c r="R256" i="2"/>
  <c r="T256" i="2" s="1"/>
  <c r="V248" i="2"/>
  <c r="R248" i="2"/>
  <c r="T248" i="2" s="1"/>
  <c r="S256" i="2"/>
  <c r="U224" i="2"/>
  <c r="U193" i="2"/>
  <c r="S193" i="2"/>
  <c r="R204" i="2"/>
  <c r="T204" i="2" s="1"/>
  <c r="V185" i="2"/>
  <c r="J185" i="2" s="1"/>
  <c r="O185" i="2" s="1"/>
  <c r="V216" i="2"/>
  <c r="V224" i="2"/>
  <c r="U147" i="2"/>
  <c r="J147" i="2" s="1"/>
  <c r="O147" i="2" s="1"/>
  <c r="S147" i="2"/>
  <c r="U216" i="2"/>
  <c r="J216" i="2" s="1"/>
  <c r="O216" i="2" s="1"/>
  <c r="S224" i="2"/>
  <c r="S248" i="2"/>
  <c r="R236" i="2"/>
  <c r="T236" i="2" s="1"/>
  <c r="R189" i="2"/>
  <c r="T189" i="2" s="1"/>
  <c r="U189" i="2"/>
  <c r="J189" i="2" s="1"/>
  <c r="O189" i="2" s="1"/>
  <c r="R220" i="2"/>
  <c r="T220" i="2" s="1"/>
  <c r="R240" i="2"/>
  <c r="T240" i="2" s="1"/>
  <c r="R173" i="2"/>
  <c r="T173" i="2" s="1"/>
  <c r="R177" i="2"/>
  <c r="T177" i="2" s="1"/>
  <c r="S189" i="2"/>
  <c r="U159" i="2"/>
  <c r="V204" i="2"/>
  <c r="J204" i="2" s="1"/>
  <c r="O204" i="2" s="1"/>
  <c r="U236" i="2"/>
  <c r="J236" i="2" s="1"/>
  <c r="O236" i="2" s="1"/>
  <c r="S240" i="2"/>
  <c r="S252" i="2"/>
  <c r="V173" i="2"/>
  <c r="S177" i="2"/>
  <c r="V177" i="2"/>
  <c r="J177" i="2" s="1"/>
  <c r="O177" i="2" s="1"/>
  <c r="U173" i="2"/>
  <c r="V159" i="2"/>
  <c r="R252" i="2"/>
  <c r="T252" i="2" s="1"/>
  <c r="U252" i="2"/>
  <c r="J252" i="2" s="1"/>
  <c r="O252" i="2" s="1"/>
  <c r="S204" i="2"/>
  <c r="S220" i="2"/>
  <c r="V220" i="2"/>
  <c r="J220" i="2" s="1"/>
  <c r="O220" i="2" s="1"/>
  <c r="S236" i="2"/>
  <c r="U240" i="2"/>
  <c r="J240" i="2" s="1"/>
  <c r="O240" i="2" s="1"/>
  <c r="R147" i="2"/>
  <c r="T147" i="2" s="1"/>
  <c r="S185" i="2"/>
  <c r="R185" i="2"/>
  <c r="T185" i="2" s="1"/>
  <c r="S130" i="2"/>
  <c r="S216" i="2"/>
  <c r="V208" i="2"/>
  <c r="J208" i="2" s="1"/>
  <c r="O208" i="2" s="1"/>
  <c r="U232" i="2"/>
  <c r="R158" i="2"/>
  <c r="T158" i="2" s="1"/>
  <c r="R208" i="2"/>
  <c r="T208" i="2" s="1"/>
  <c r="S208" i="2"/>
  <c r="A3" i="2"/>
  <c r="R169" i="2"/>
  <c r="T169" i="2" s="1"/>
  <c r="R181" i="2"/>
  <c r="T181" i="2" s="1"/>
  <c r="U169" i="2"/>
  <c r="R232" i="2"/>
  <c r="T232" i="2" s="1"/>
  <c r="U200" i="2"/>
  <c r="S165" i="2"/>
  <c r="S138" i="2"/>
  <c r="R165" i="2"/>
  <c r="T165" i="2" s="1"/>
  <c r="V169" i="2"/>
  <c r="S232" i="2"/>
  <c r="S200" i="2"/>
  <c r="V200" i="2"/>
  <c r="R212" i="2"/>
  <c r="T212" i="2" s="1"/>
  <c r="V228" i="2"/>
  <c r="U197" i="2"/>
  <c r="J197" i="2" s="1"/>
  <c r="O197" i="2" s="1"/>
  <c r="R138" i="2"/>
  <c r="T138" i="2" s="1"/>
  <c r="U212" i="2"/>
  <c r="J212" i="2" s="1"/>
  <c r="O212" i="2" s="1"/>
  <c r="R244" i="2"/>
  <c r="T244" i="2" s="1"/>
  <c r="U165" i="2"/>
  <c r="J165" i="2" s="1"/>
  <c r="O165" i="2" s="1"/>
  <c r="S181" i="2"/>
  <c r="V181" i="2"/>
  <c r="J181" i="2" s="1"/>
  <c r="O181" i="2" s="1"/>
  <c r="S197" i="2"/>
  <c r="R197" i="2"/>
  <c r="T197" i="2" s="1"/>
  <c r="U138" i="2"/>
  <c r="J138" i="2" s="1"/>
  <c r="O138" i="2" s="1"/>
  <c r="R228" i="2"/>
  <c r="T228" i="2" s="1"/>
  <c r="U228" i="2"/>
  <c r="S212" i="2"/>
  <c r="S244" i="2"/>
  <c r="V244" i="2"/>
  <c r="J244" i="2" s="1"/>
  <c r="O244" i="2" s="1"/>
  <c r="V151" i="2"/>
  <c r="V188" i="2"/>
  <c r="J188" i="2" s="1"/>
  <c r="O188" i="2" s="1"/>
  <c r="V191" i="2"/>
  <c r="J191" i="2" s="1"/>
  <c r="O191" i="2" s="1"/>
  <c r="J162" i="2"/>
  <c r="O162" i="2" s="1"/>
  <c r="S168" i="2"/>
  <c r="U210" i="2"/>
  <c r="U234" i="2"/>
  <c r="J234" i="2" s="1"/>
  <c r="O234" i="2" s="1"/>
  <c r="R230" i="2"/>
  <c r="T230" i="2" s="1"/>
  <c r="R151" i="2"/>
  <c r="T151" i="2" s="1"/>
  <c r="R130" i="2"/>
  <c r="T130" i="2" s="1"/>
  <c r="S141" i="2"/>
  <c r="V172" i="2"/>
  <c r="J172" i="2" s="1"/>
  <c r="O172" i="2" s="1"/>
  <c r="S199" i="2"/>
  <c r="S188" i="2"/>
  <c r="V163" i="2"/>
  <c r="R136" i="2"/>
  <c r="T136" i="2" s="1"/>
  <c r="R201" i="2"/>
  <c r="T201" i="2" s="1"/>
  <c r="V205" i="2"/>
  <c r="R209" i="2"/>
  <c r="T209" i="2" s="1"/>
  <c r="S226" i="2"/>
  <c r="V183" i="2"/>
  <c r="J183" i="2" s="1"/>
  <c r="O183" i="2" s="1"/>
  <c r="R133" i="2"/>
  <c r="T133" i="2" s="1"/>
  <c r="R191" i="2"/>
  <c r="T191" i="2" s="1"/>
  <c r="U218" i="2"/>
  <c r="U226" i="2"/>
  <c r="J226" i="2" s="1"/>
  <c r="O226" i="2" s="1"/>
  <c r="R242" i="2"/>
  <c r="T242" i="2" s="1"/>
  <c r="U250" i="2"/>
  <c r="J250" i="2" s="1"/>
  <c r="O250" i="2" s="1"/>
  <c r="U143" i="2"/>
  <c r="J143" i="2" s="1"/>
  <c r="O143" i="2" s="1"/>
  <c r="U160" i="2"/>
  <c r="R171" i="2"/>
  <c r="T171" i="2" s="1"/>
  <c r="S179" i="2"/>
  <c r="S143" i="2"/>
  <c r="R132" i="2"/>
  <c r="T132" i="2" s="1"/>
  <c r="U151" i="2"/>
  <c r="V179" i="2"/>
  <c r="J179" i="2" s="1"/>
  <c r="O179" i="2" s="1"/>
  <c r="U130" i="2"/>
  <c r="V164" i="2"/>
  <c r="U230" i="2"/>
  <c r="R143" i="2"/>
  <c r="T143" i="2" s="1"/>
  <c r="R134" i="2"/>
  <c r="T134" i="2" s="1"/>
  <c r="R145" i="2"/>
  <c r="T145" i="2" s="1"/>
  <c r="R167" i="2"/>
  <c r="T167" i="2" s="1"/>
  <c r="R175" i="2"/>
  <c r="T175" i="2" s="1"/>
  <c r="V184" i="2"/>
  <c r="U141" i="2"/>
  <c r="J141" i="2" s="1"/>
  <c r="O141" i="2" s="1"/>
  <c r="V168" i="2"/>
  <c r="J168" i="2" s="1"/>
  <c r="O168" i="2" s="1"/>
  <c r="S172" i="2"/>
  <c r="R199" i="2"/>
  <c r="T199" i="2" s="1"/>
  <c r="S158" i="2"/>
  <c r="U184" i="2"/>
  <c r="S134" i="2"/>
  <c r="U133" i="2"/>
  <c r="S163" i="2"/>
  <c r="S250" i="2"/>
  <c r="S175" i="2"/>
  <c r="R202" i="2"/>
  <c r="T202" i="2" s="1"/>
  <c r="V210" i="2"/>
  <c r="V218" i="2"/>
  <c r="U258" i="2"/>
  <c r="J258" i="2" s="1"/>
  <c r="O258" i="2" s="1"/>
  <c r="V149" i="2"/>
  <c r="U149" i="2"/>
  <c r="S149" i="2"/>
  <c r="U187" i="2"/>
  <c r="J187" i="2" s="1"/>
  <c r="O187" i="2" s="1"/>
  <c r="R187" i="2"/>
  <c r="T187" i="2" s="1"/>
  <c r="S187" i="2"/>
  <c r="U195" i="2"/>
  <c r="S195" i="2"/>
  <c r="R206" i="2"/>
  <c r="T206" i="2" s="1"/>
  <c r="U206" i="2"/>
  <c r="J206" i="2" s="1"/>
  <c r="O206" i="2" s="1"/>
  <c r="V214" i="2"/>
  <c r="S214" i="2"/>
  <c r="U214" i="2"/>
  <c r="R222" i="2"/>
  <c r="T222" i="2" s="1"/>
  <c r="U222" i="2"/>
  <c r="R238" i="2"/>
  <c r="T238" i="2" s="1"/>
  <c r="U238" i="2"/>
  <c r="J238" i="2" s="1"/>
  <c r="O238" i="2" s="1"/>
  <c r="R246" i="2"/>
  <c r="T246" i="2" s="1"/>
  <c r="U246" i="2"/>
  <c r="J246" i="2" s="1"/>
  <c r="O246" i="2" s="1"/>
  <c r="V254" i="2"/>
  <c r="U254" i="2"/>
  <c r="S186" i="2"/>
  <c r="V186" i="2"/>
  <c r="J186" i="2" s="1"/>
  <c r="O186" i="2" s="1"/>
  <c r="R182" i="2"/>
  <c r="T182" i="2" s="1"/>
  <c r="U174" i="2"/>
  <c r="R174" i="2"/>
  <c r="T174" i="2" s="1"/>
  <c r="U170" i="2"/>
  <c r="R170" i="2"/>
  <c r="T170" i="2" s="1"/>
  <c r="V166" i="2"/>
  <c r="S166" i="2"/>
  <c r="S150" i="2"/>
  <c r="R150" i="2"/>
  <c r="T150" i="2" s="1"/>
  <c r="U150" i="2"/>
  <c r="S146" i="2"/>
  <c r="R146" i="2"/>
  <c r="T146" i="2" s="1"/>
  <c r="U146" i="2"/>
  <c r="S129" i="2"/>
  <c r="R129" i="2"/>
  <c r="T129" i="2" s="1"/>
  <c r="U129" i="2"/>
  <c r="V171" i="2"/>
  <c r="R179" i="2"/>
  <c r="T179" i="2" s="1"/>
  <c r="R186" i="2"/>
  <c r="T186" i="2" s="1"/>
  <c r="V190" i="2"/>
  <c r="V195" i="2"/>
  <c r="J130" i="2"/>
  <c r="O130" i="2" s="1"/>
  <c r="R149" i="2"/>
  <c r="T149" i="2" s="1"/>
  <c r="V170" i="2"/>
  <c r="J170" i="2" s="1"/>
  <c r="O170" i="2" s="1"/>
  <c r="V174" i="2"/>
  <c r="R178" i="2"/>
  <c r="T178" i="2" s="1"/>
  <c r="V182" i="2"/>
  <c r="V198" i="2"/>
  <c r="R225" i="2"/>
  <c r="T225" i="2" s="1"/>
  <c r="V129" i="2"/>
  <c r="V146" i="2"/>
  <c r="U166" i="2"/>
  <c r="V150" i="2"/>
  <c r="U171" i="2"/>
  <c r="R195" i="2"/>
  <c r="T195" i="2" s="1"/>
  <c r="S206" i="2"/>
  <c r="R214" i="2"/>
  <c r="T214" i="2" s="1"/>
  <c r="S222" i="2"/>
  <c r="V230" i="2"/>
  <c r="S238" i="2"/>
  <c r="S246" i="2"/>
  <c r="S254" i="2"/>
  <c r="R142" i="2"/>
  <c r="T142" i="2" s="1"/>
  <c r="V142" i="2"/>
  <c r="U142" i="2"/>
  <c r="S142" i="2"/>
  <c r="U161" i="2"/>
  <c r="S161" i="2"/>
  <c r="V259" i="2"/>
  <c r="U259" i="2"/>
  <c r="R259" i="2"/>
  <c r="T259" i="2" s="1"/>
  <c r="S259" i="2"/>
  <c r="V255" i="2"/>
  <c r="S255" i="2"/>
  <c r="U255" i="2"/>
  <c r="R255" i="2"/>
  <c r="T255" i="2" s="1"/>
  <c r="V251" i="2"/>
  <c r="R251" i="2"/>
  <c r="T251" i="2" s="1"/>
  <c r="S251" i="2"/>
  <c r="U251" i="2"/>
  <c r="V247" i="2"/>
  <c r="R247" i="2"/>
  <c r="T247" i="2" s="1"/>
  <c r="S247" i="2"/>
  <c r="U247" i="2"/>
  <c r="V243" i="2"/>
  <c r="R243" i="2"/>
  <c r="T243" i="2" s="1"/>
  <c r="U243" i="2"/>
  <c r="S243" i="2"/>
  <c r="V239" i="2"/>
  <c r="R239" i="2"/>
  <c r="T239" i="2" s="1"/>
  <c r="U239" i="2"/>
  <c r="S239" i="2"/>
  <c r="V235" i="2"/>
  <c r="U235" i="2"/>
  <c r="S235" i="2"/>
  <c r="R235" i="2"/>
  <c r="T235" i="2" s="1"/>
  <c r="V231" i="2"/>
  <c r="U231" i="2"/>
  <c r="R231" i="2"/>
  <c r="T231" i="2" s="1"/>
  <c r="S231" i="2"/>
  <c r="V227" i="2"/>
  <c r="U227" i="2"/>
  <c r="S227" i="2"/>
  <c r="R227" i="2"/>
  <c r="T227" i="2" s="1"/>
  <c r="R223" i="2"/>
  <c r="T223" i="2" s="1"/>
  <c r="S223" i="2"/>
  <c r="V219" i="2"/>
  <c r="R219" i="2"/>
  <c r="T219" i="2" s="1"/>
  <c r="U219" i="2"/>
  <c r="S219" i="2"/>
  <c r="V215" i="2"/>
  <c r="R215" i="2"/>
  <c r="T215" i="2" s="1"/>
  <c r="S215" i="2"/>
  <c r="U215" i="2"/>
  <c r="U211" i="2"/>
  <c r="J211" i="2" s="1"/>
  <c r="O211" i="2" s="1"/>
  <c r="S211" i="2"/>
  <c r="S207" i="2"/>
  <c r="U207" i="2"/>
  <c r="J207" i="2" s="1"/>
  <c r="O207" i="2" s="1"/>
  <c r="U203" i="2"/>
  <c r="J203" i="2" s="1"/>
  <c r="O203" i="2" s="1"/>
  <c r="S203" i="2"/>
  <c r="V196" i="2"/>
  <c r="S196" i="2"/>
  <c r="U196" i="2"/>
  <c r="R196" i="2"/>
  <c r="T196" i="2" s="1"/>
  <c r="V192" i="2"/>
  <c r="S192" i="2"/>
  <c r="U192" i="2"/>
  <c r="R192" i="2"/>
  <c r="T192" i="2" s="1"/>
  <c r="S180" i="2"/>
  <c r="U180" i="2"/>
  <c r="S176" i="2"/>
  <c r="U176" i="2"/>
  <c r="S156" i="2"/>
  <c r="V156" i="2"/>
  <c r="J156" i="2" s="1"/>
  <c r="O156" i="2" s="1"/>
  <c r="S154" i="2"/>
  <c r="V154" i="2"/>
  <c r="V152" i="2"/>
  <c r="S152" i="2"/>
  <c r="R139" i="2"/>
  <c r="T139" i="2" s="1"/>
  <c r="V139" i="2"/>
  <c r="U139" i="2"/>
  <c r="S139" i="2"/>
  <c r="R135" i="2"/>
  <c r="T135" i="2" s="1"/>
  <c r="V135" i="2"/>
  <c r="U135" i="2"/>
  <c r="S135" i="2"/>
  <c r="U148" i="2"/>
  <c r="S148" i="2"/>
  <c r="U131" i="2"/>
  <c r="S131" i="2"/>
  <c r="R152" i="2"/>
  <c r="T152" i="2" s="1"/>
  <c r="R156" i="2"/>
  <c r="T156" i="2" s="1"/>
  <c r="U134" i="2"/>
  <c r="S145" i="2"/>
  <c r="U145" i="2"/>
  <c r="J145" i="2" s="1"/>
  <c r="O145" i="2" s="1"/>
  <c r="U158" i="2"/>
  <c r="J158" i="2" s="1"/>
  <c r="O158" i="2" s="1"/>
  <c r="V167" i="2"/>
  <c r="V175" i="2"/>
  <c r="S183" i="2"/>
  <c r="R183" i="2"/>
  <c r="T183" i="2" s="1"/>
  <c r="R184" i="2"/>
  <c r="T184" i="2" s="1"/>
  <c r="R188" i="2"/>
  <c r="T188" i="2" s="1"/>
  <c r="S191" i="2"/>
  <c r="R141" i="2"/>
  <c r="T141" i="2" s="1"/>
  <c r="U154" i="2"/>
  <c r="R168" i="2"/>
  <c r="T168" i="2" s="1"/>
  <c r="R172" i="2"/>
  <c r="T172" i="2" s="1"/>
  <c r="V176" i="2"/>
  <c r="V180" i="2"/>
  <c r="U199" i="2"/>
  <c r="J199" i="2" s="1"/>
  <c r="O199" i="2" s="1"/>
  <c r="V131" i="2"/>
  <c r="V148" i="2"/>
  <c r="V161" i="2"/>
  <c r="R203" i="2"/>
  <c r="T203" i="2" s="1"/>
  <c r="R207" i="2"/>
  <c r="T207" i="2" s="1"/>
  <c r="R211" i="2"/>
  <c r="T211" i="2" s="1"/>
  <c r="V223" i="2"/>
  <c r="V133" i="2"/>
  <c r="U163" i="2"/>
  <c r="R226" i="2"/>
  <c r="T226" i="2" s="1"/>
  <c r="R234" i="2"/>
  <c r="T234" i="2" s="1"/>
  <c r="R250" i="2"/>
  <c r="T250" i="2" s="1"/>
  <c r="R258" i="2"/>
  <c r="T258" i="2" s="1"/>
  <c r="S167" i="2"/>
  <c r="U202" i="2"/>
  <c r="V202" i="2"/>
  <c r="S210" i="2"/>
  <c r="R218" i="2"/>
  <c r="T218" i="2" s="1"/>
  <c r="J232" i="2"/>
  <c r="O232" i="2" s="1"/>
  <c r="S234" i="2"/>
  <c r="U242" i="2"/>
  <c r="V242" i="2"/>
  <c r="J256" i="2"/>
  <c r="O256" i="2" s="1"/>
  <c r="S258" i="2"/>
  <c r="R137" i="2"/>
  <c r="T137" i="2" s="1"/>
  <c r="V137" i="2"/>
  <c r="U137" i="2"/>
  <c r="S137" i="2"/>
  <c r="U164" i="2"/>
  <c r="S164" i="2"/>
  <c r="V257" i="2"/>
  <c r="R257" i="2"/>
  <c r="T257" i="2" s="1"/>
  <c r="S257" i="2"/>
  <c r="U257" i="2"/>
  <c r="V253" i="2"/>
  <c r="R253" i="2"/>
  <c r="T253" i="2" s="1"/>
  <c r="U253" i="2"/>
  <c r="S253" i="2"/>
  <c r="V249" i="2"/>
  <c r="R249" i="2"/>
  <c r="T249" i="2" s="1"/>
  <c r="S249" i="2"/>
  <c r="U249" i="2"/>
  <c r="V245" i="2"/>
  <c r="R245" i="2"/>
  <c r="T245" i="2" s="1"/>
  <c r="U245" i="2"/>
  <c r="S245" i="2"/>
  <c r="V241" i="2"/>
  <c r="U241" i="2"/>
  <c r="R241" i="2"/>
  <c r="T241" i="2" s="1"/>
  <c r="S241" i="2"/>
  <c r="V237" i="2"/>
  <c r="R237" i="2"/>
  <c r="T237" i="2" s="1"/>
  <c r="U237" i="2"/>
  <c r="S237" i="2"/>
  <c r="V233" i="2"/>
  <c r="R233" i="2"/>
  <c r="T233" i="2" s="1"/>
  <c r="U233" i="2"/>
  <c r="S233" i="2"/>
  <c r="V229" i="2"/>
  <c r="R229" i="2"/>
  <c r="T229" i="2" s="1"/>
  <c r="U229" i="2"/>
  <c r="S229" i="2"/>
  <c r="U225" i="2"/>
  <c r="J225" i="2" s="1"/>
  <c r="O225" i="2" s="1"/>
  <c r="S225" i="2"/>
  <c r="V221" i="2"/>
  <c r="U221" i="2"/>
  <c r="S221" i="2"/>
  <c r="R221" i="2"/>
  <c r="T221" i="2" s="1"/>
  <c r="V217" i="2"/>
  <c r="S217" i="2"/>
  <c r="U217" i="2"/>
  <c r="R217" i="2"/>
  <c r="T217" i="2" s="1"/>
  <c r="V213" i="2"/>
  <c r="U213" i="2"/>
  <c r="S213" i="2"/>
  <c r="R213" i="2"/>
  <c r="T213" i="2" s="1"/>
  <c r="S209" i="2"/>
  <c r="U209" i="2"/>
  <c r="J209" i="2" s="1"/>
  <c r="O209" i="2" s="1"/>
  <c r="S205" i="2"/>
  <c r="U205" i="2"/>
  <c r="S201" i="2"/>
  <c r="U201" i="2"/>
  <c r="J201" i="2" s="1"/>
  <c r="O201" i="2" s="1"/>
  <c r="U198" i="2"/>
  <c r="S198" i="2"/>
  <c r="V194" i="2"/>
  <c r="S194" i="2"/>
  <c r="U194" i="2"/>
  <c r="R194" i="2"/>
  <c r="T194" i="2" s="1"/>
  <c r="S190" i="2"/>
  <c r="U190" i="2"/>
  <c r="S182" i="2"/>
  <c r="U182" i="2"/>
  <c r="S178" i="2"/>
  <c r="U178" i="2"/>
  <c r="J178" i="2" s="1"/>
  <c r="O178" i="2" s="1"/>
  <c r="V160" i="2"/>
  <c r="S160" i="2"/>
  <c r="U157" i="2"/>
  <c r="V157" i="2"/>
  <c r="S157" i="2"/>
  <c r="R157" i="2"/>
  <c r="T157" i="2" s="1"/>
  <c r="U155" i="2"/>
  <c r="R155" i="2"/>
  <c r="T155" i="2" s="1"/>
  <c r="V155" i="2"/>
  <c r="S155" i="2"/>
  <c r="U153" i="2"/>
  <c r="V153" i="2"/>
  <c r="S153" i="2"/>
  <c r="R153" i="2"/>
  <c r="T153" i="2" s="1"/>
  <c r="R144" i="2"/>
  <c r="T144" i="2" s="1"/>
  <c r="V144" i="2"/>
  <c r="S144" i="2"/>
  <c r="U144" i="2"/>
  <c r="R140" i="2"/>
  <c r="T140" i="2" s="1"/>
  <c r="V140" i="2"/>
  <c r="S140" i="2"/>
  <c r="U140" i="2"/>
  <c r="V136" i="2"/>
  <c r="S136" i="2"/>
  <c r="V128" i="2"/>
  <c r="U128" i="2"/>
  <c r="S128" i="2"/>
  <c r="R128" i="2"/>
  <c r="T128" i="2" s="1"/>
  <c r="V132" i="2"/>
  <c r="S132" i="2"/>
  <c r="J248" i="2"/>
  <c r="O248" i="2" s="1"/>
  <c r="K20" i="2"/>
  <c r="N19" i="2"/>
  <c r="O19" i="2" s="1"/>
  <c r="K18" i="2"/>
  <c r="K17" i="2" s="1"/>
  <c r="AQ39" i="2" l="1"/>
  <c r="AQ41" i="2" s="1"/>
  <c r="J169" i="2"/>
  <c r="O169" i="2" s="1"/>
  <c r="J233" i="2"/>
  <c r="O233" i="2" s="1"/>
  <c r="J196" i="2"/>
  <c r="O196" i="2" s="1"/>
  <c r="J239" i="2"/>
  <c r="O239" i="2" s="1"/>
  <c r="J255" i="2"/>
  <c r="O255" i="2" s="1"/>
  <c r="J146" i="2"/>
  <c r="O146" i="2" s="1"/>
  <c r="J224" i="2"/>
  <c r="O224" i="2" s="1"/>
  <c r="J194" i="2"/>
  <c r="O194" i="2" s="1"/>
  <c r="J217" i="2"/>
  <c r="O217" i="2" s="1"/>
  <c r="K9" i="2"/>
  <c r="K8" i="2" s="1"/>
  <c r="K7" i="2" s="1"/>
  <c r="K6" i="2" s="1"/>
  <c r="K5" i="2" s="1"/>
  <c r="K4" i="2" s="1"/>
  <c r="K3" i="2" s="1"/>
  <c r="K2" i="2" s="1"/>
  <c r="K1" i="2" s="1"/>
  <c r="J193" i="2"/>
  <c r="O193" i="2" s="1"/>
  <c r="J159" i="2"/>
  <c r="O159" i="2" s="1"/>
  <c r="J173" i="2"/>
  <c r="O173" i="2" s="1"/>
  <c r="Q110" i="2"/>
  <c r="Q99" i="2"/>
  <c r="Q36" i="2"/>
  <c r="Q44" i="2"/>
  <c r="Q48" i="2"/>
  <c r="Q51" i="2"/>
  <c r="Q67" i="2"/>
  <c r="Q72" i="2"/>
  <c r="Q78" i="2"/>
  <c r="Q84" i="2"/>
  <c r="Q88" i="2"/>
  <c r="Q93" i="2"/>
  <c r="Q96" i="2"/>
  <c r="Q101" i="2"/>
  <c r="Q104" i="2"/>
  <c r="Q109" i="2"/>
  <c r="Q112" i="2"/>
  <c r="Q117" i="2"/>
  <c r="Q120" i="2"/>
  <c r="Q125" i="2"/>
  <c r="Q37" i="2"/>
  <c r="Q63" i="2"/>
  <c r="Q70" i="2"/>
  <c r="Q79" i="2"/>
  <c r="Q89" i="2"/>
  <c r="Q100" i="2"/>
  <c r="Q105" i="2"/>
  <c r="Q116" i="2"/>
  <c r="Q121" i="2"/>
  <c r="Q115" i="2"/>
  <c r="Q97" i="2"/>
  <c r="Q68" i="2"/>
  <c r="Q39" i="2"/>
  <c r="Q32" i="2"/>
  <c r="Q34" i="2"/>
  <c r="Q40" i="2"/>
  <c r="Q42" i="2"/>
  <c r="Q46" i="2"/>
  <c r="Q53" i="2"/>
  <c r="Q55" i="2"/>
  <c r="Q57" i="2"/>
  <c r="Q59" i="2"/>
  <c r="Q61" i="2"/>
  <c r="Q74" i="2"/>
  <c r="Q76" i="2"/>
  <c r="Q81" i="2"/>
  <c r="Q85" i="2"/>
  <c r="Q65" i="2"/>
  <c r="Q124" i="2"/>
  <c r="Q92" i="2"/>
  <c r="Q113" i="2"/>
  <c r="Q71" i="2"/>
  <c r="Q38" i="2"/>
  <c r="Q47" i="2"/>
  <c r="Q49" i="2"/>
  <c r="Q64" i="2"/>
  <c r="Q69" i="2"/>
  <c r="Q77" i="2"/>
  <c r="Q82" i="2"/>
  <c r="Q87" i="2"/>
  <c r="Q90" i="2"/>
  <c r="Q95" i="2"/>
  <c r="Q98" i="2"/>
  <c r="Q103" i="2"/>
  <c r="Q106" i="2"/>
  <c r="Q111" i="2"/>
  <c r="Q114" i="2"/>
  <c r="Q119" i="2"/>
  <c r="Q122" i="2"/>
  <c r="Q127" i="2"/>
  <c r="Q45" i="2"/>
  <c r="Q66" i="2"/>
  <c r="Q73" i="2"/>
  <c r="Q86" i="2"/>
  <c r="Q91" i="2"/>
  <c r="Q102" i="2"/>
  <c r="Q107" i="2"/>
  <c r="Q118" i="2"/>
  <c r="Q123" i="2"/>
  <c r="Q126" i="2"/>
  <c r="Q108" i="2"/>
  <c r="Q94" i="2"/>
  <c r="Q50" i="2"/>
  <c r="Q35" i="2"/>
  <c r="Q43" i="2"/>
  <c r="Q54" i="2"/>
  <c r="Q58" i="2"/>
  <c r="Q62" i="2"/>
  <c r="Q80" i="2"/>
  <c r="Q33" i="2"/>
  <c r="Q41" i="2"/>
  <c r="Q52" i="2"/>
  <c r="Q56" i="2"/>
  <c r="Q60" i="2"/>
  <c r="Q75" i="2"/>
  <c r="Q83" i="2"/>
  <c r="J200" i="2"/>
  <c r="O200" i="2" s="1"/>
  <c r="J228" i="2"/>
  <c r="O228" i="2" s="1"/>
  <c r="J210" i="2"/>
  <c r="O210" i="2" s="1"/>
  <c r="J164" i="2"/>
  <c r="O164" i="2" s="1"/>
  <c r="J151" i="2"/>
  <c r="O151" i="2" s="1"/>
  <c r="J163" i="2"/>
  <c r="O163" i="2" s="1"/>
  <c r="J205" i="2"/>
  <c r="O205" i="2" s="1"/>
  <c r="J131" i="2"/>
  <c r="O131" i="2" s="1"/>
  <c r="J171" i="2"/>
  <c r="O171" i="2" s="1"/>
  <c r="J190" i="2"/>
  <c r="O190" i="2" s="1"/>
  <c r="J195" i="2"/>
  <c r="O195" i="2" s="1"/>
  <c r="J154" i="2"/>
  <c r="O154" i="2" s="1"/>
  <c r="J149" i="2"/>
  <c r="O149" i="2" s="1"/>
  <c r="J218" i="2"/>
  <c r="O218" i="2" s="1"/>
  <c r="J184" i="2"/>
  <c r="O184" i="2" s="1"/>
  <c r="J132" i="2"/>
  <c r="O132" i="2" s="1"/>
  <c r="J160" i="2"/>
  <c r="O160" i="2" s="1"/>
  <c r="J150" i="2"/>
  <c r="O150" i="2" s="1"/>
  <c r="J136" i="2"/>
  <c r="O136" i="2" s="1"/>
  <c r="J223" i="2"/>
  <c r="O223" i="2" s="1"/>
  <c r="J176" i="2"/>
  <c r="O176" i="2" s="1"/>
  <c r="J175" i="2"/>
  <c r="O175" i="2" s="1"/>
  <c r="J152" i="2"/>
  <c r="O152" i="2" s="1"/>
  <c r="J129" i="2"/>
  <c r="O129" i="2" s="1"/>
  <c r="J198" i="2"/>
  <c r="O198" i="2" s="1"/>
  <c r="J222" i="2"/>
  <c r="O222" i="2" s="1"/>
  <c r="J133" i="2"/>
  <c r="O133" i="2" s="1"/>
  <c r="J180" i="2"/>
  <c r="O180" i="2" s="1"/>
  <c r="J167" i="2"/>
  <c r="O167" i="2" s="1"/>
  <c r="J230" i="2"/>
  <c r="O230" i="2" s="1"/>
  <c r="J182" i="2"/>
  <c r="O182" i="2" s="1"/>
  <c r="J174" i="2"/>
  <c r="O174" i="2" s="1"/>
  <c r="J254" i="2"/>
  <c r="O254" i="2" s="1"/>
  <c r="J166" i="2"/>
  <c r="O166" i="2" s="1"/>
  <c r="J128" i="2"/>
  <c r="O128" i="2" s="1"/>
  <c r="J241" i="2"/>
  <c r="O241" i="2" s="1"/>
  <c r="J249" i="2"/>
  <c r="O249" i="2" s="1"/>
  <c r="J257" i="2"/>
  <c r="O257" i="2" s="1"/>
  <c r="J214" i="2"/>
  <c r="O214" i="2" s="1"/>
  <c r="J140" i="2"/>
  <c r="O140" i="2" s="1"/>
  <c r="J144" i="2"/>
  <c r="O144" i="2" s="1"/>
  <c r="J153" i="2"/>
  <c r="O153" i="2" s="1"/>
  <c r="J157" i="2"/>
  <c r="O157" i="2" s="1"/>
  <c r="J161" i="2"/>
  <c r="O161" i="2" s="1"/>
  <c r="J192" i="2"/>
  <c r="O192" i="2" s="1"/>
  <c r="J219" i="2"/>
  <c r="O219" i="2" s="1"/>
  <c r="J227" i="2"/>
  <c r="O227" i="2" s="1"/>
  <c r="J235" i="2"/>
  <c r="O235" i="2" s="1"/>
  <c r="J243" i="2"/>
  <c r="O243" i="2" s="1"/>
  <c r="J247" i="2"/>
  <c r="O247" i="2" s="1"/>
  <c r="J251" i="2"/>
  <c r="O251" i="2" s="1"/>
  <c r="J259" i="2"/>
  <c r="O259" i="2" s="1"/>
  <c r="J134" i="2"/>
  <c r="O134" i="2" s="1"/>
  <c r="J155" i="2"/>
  <c r="O155" i="2" s="1"/>
  <c r="J213" i="2"/>
  <c r="O213" i="2" s="1"/>
  <c r="J221" i="2"/>
  <c r="O221" i="2" s="1"/>
  <c r="J229" i="2"/>
  <c r="O229" i="2" s="1"/>
  <c r="J237" i="2"/>
  <c r="O237" i="2" s="1"/>
  <c r="J245" i="2"/>
  <c r="O245" i="2" s="1"/>
  <c r="J253" i="2"/>
  <c r="O253" i="2" s="1"/>
  <c r="J137" i="2"/>
  <c r="O137" i="2" s="1"/>
  <c r="J242" i="2"/>
  <c r="O242" i="2" s="1"/>
  <c r="J202" i="2"/>
  <c r="O202" i="2" s="1"/>
  <c r="J148" i="2"/>
  <c r="O148" i="2" s="1"/>
  <c r="J135" i="2"/>
  <c r="O135" i="2" s="1"/>
  <c r="J139" i="2"/>
  <c r="O139" i="2" s="1"/>
  <c r="J215" i="2"/>
  <c r="O215" i="2" s="1"/>
  <c r="J231" i="2"/>
  <c r="O231" i="2" s="1"/>
  <c r="J142" i="2"/>
  <c r="O142" i="2" s="1"/>
  <c r="K21" i="2"/>
  <c r="B3" i="2"/>
  <c r="Q29" i="2"/>
  <c r="Q31" i="2"/>
  <c r="Q30" i="2"/>
  <c r="R110" i="2" l="1"/>
  <c r="T110" i="2" s="1"/>
  <c r="R92" i="2"/>
  <c r="T92" i="2" s="1"/>
  <c r="R65" i="2"/>
  <c r="T65" i="2" s="1"/>
  <c r="R97" i="2"/>
  <c r="T97" i="2" s="1"/>
  <c r="R69" i="2"/>
  <c r="T69" i="2" s="1"/>
  <c r="R49" i="2"/>
  <c r="T49" i="2" s="1"/>
  <c r="R60" i="2"/>
  <c r="T60" i="2" s="1"/>
  <c r="R56" i="2"/>
  <c r="T56" i="2" s="1"/>
  <c r="R121" i="2"/>
  <c r="T121" i="2" s="1"/>
  <c r="R89" i="2"/>
  <c r="T89" i="2" s="1"/>
  <c r="R70" i="2"/>
  <c r="T70" i="2" s="1"/>
  <c r="R109" i="2"/>
  <c r="T109" i="2" s="1"/>
  <c r="R45" i="2"/>
  <c r="T45" i="2" s="1"/>
  <c r="R52" i="2"/>
  <c r="T52" i="2" s="1"/>
  <c r="R39" i="2"/>
  <c r="T39" i="2" s="1"/>
  <c r="R36" i="2"/>
  <c r="T36" i="2" s="1"/>
  <c r="R78" i="2"/>
  <c r="T78" i="2" s="1"/>
  <c r="R37" i="2"/>
  <c r="T37" i="2" s="1"/>
  <c r="R125" i="2"/>
  <c r="T125" i="2" s="1"/>
  <c r="R93" i="2"/>
  <c r="T93" i="2" s="1"/>
  <c r="R72" i="2"/>
  <c r="T72" i="2" s="1"/>
  <c r="R44" i="2"/>
  <c r="T44" i="2" s="1"/>
  <c r="R84" i="2"/>
  <c r="T84" i="2" s="1"/>
  <c r="R115" i="2"/>
  <c r="T115" i="2" s="1"/>
  <c r="R123" i="2"/>
  <c r="T123" i="2" s="1"/>
  <c r="R118" i="2"/>
  <c r="T118" i="2" s="1"/>
  <c r="R46" i="2"/>
  <c r="T46" i="2" s="1"/>
  <c r="R105" i="2"/>
  <c r="T105" i="2" s="1"/>
  <c r="R101" i="2"/>
  <c r="T101" i="2" s="1"/>
  <c r="R99" i="2"/>
  <c r="T99" i="2" s="1"/>
  <c r="R124" i="2"/>
  <c r="T124" i="2" s="1"/>
  <c r="R62" i="2"/>
  <c r="T62" i="2" s="1"/>
  <c r="R64" i="2"/>
  <c r="T64" i="2" s="1"/>
  <c r="R71" i="2"/>
  <c r="T71" i="2" s="1"/>
  <c r="R43" i="2"/>
  <c r="T43" i="2" s="1"/>
  <c r="R35" i="2"/>
  <c r="T35" i="2" s="1"/>
  <c r="R38" i="2"/>
  <c r="T38" i="2" s="1"/>
  <c r="R51" i="2"/>
  <c r="T51" i="2" s="1"/>
  <c r="R63" i="2"/>
  <c r="T63" i="2" s="1"/>
  <c r="R107" i="2"/>
  <c r="T107" i="2" s="1"/>
  <c r="R102" i="2"/>
  <c r="T102" i="2" s="1"/>
  <c r="R91" i="2"/>
  <c r="T91" i="2" s="1"/>
  <c r="R86" i="2"/>
  <c r="T86" i="2" s="1"/>
  <c r="R127" i="2"/>
  <c r="T127" i="2" s="1"/>
  <c r="R119" i="2"/>
  <c r="T119" i="2" s="1"/>
  <c r="R111" i="2"/>
  <c r="T111" i="2" s="1"/>
  <c r="R103" i="2"/>
  <c r="T103" i="2" s="1"/>
  <c r="R95" i="2"/>
  <c r="T95" i="2" s="1"/>
  <c r="R87" i="2"/>
  <c r="T87" i="2" s="1"/>
  <c r="R82" i="2"/>
  <c r="T82" i="2" s="1"/>
  <c r="R66" i="2"/>
  <c r="T66" i="2" s="1"/>
  <c r="R94" i="2"/>
  <c r="T94" i="2" s="1"/>
  <c r="R108" i="2"/>
  <c r="T108" i="2" s="1"/>
  <c r="R120" i="2"/>
  <c r="T120" i="2" s="1"/>
  <c r="R112" i="2"/>
  <c r="T112" i="2" s="1"/>
  <c r="R104" i="2"/>
  <c r="T104" i="2" s="1"/>
  <c r="R96" i="2"/>
  <c r="T96" i="2" s="1"/>
  <c r="R88" i="2"/>
  <c r="T88" i="2" s="1"/>
  <c r="R85" i="2"/>
  <c r="T85" i="2" s="1"/>
  <c r="R74" i="2"/>
  <c r="T74" i="2" s="1"/>
  <c r="R61" i="2"/>
  <c r="T61" i="2" s="1"/>
  <c r="R59" i="2"/>
  <c r="T59" i="2" s="1"/>
  <c r="R55" i="2"/>
  <c r="T55" i="2" s="1"/>
  <c r="R53" i="2"/>
  <c r="T53" i="2" s="1"/>
  <c r="R42" i="2"/>
  <c r="T42" i="2" s="1"/>
  <c r="R34" i="2"/>
  <c r="T34" i="2" s="1"/>
  <c r="R40" i="2"/>
  <c r="T40" i="2" s="1"/>
  <c r="R81" i="2"/>
  <c r="T81" i="2" s="1"/>
  <c r="R83" i="2"/>
  <c r="T83" i="2" s="1"/>
  <c r="R80" i="2"/>
  <c r="T80" i="2" s="1"/>
  <c r="R75" i="2"/>
  <c r="T75" i="2" s="1"/>
  <c r="R33" i="2"/>
  <c r="T33" i="2" s="1"/>
  <c r="R73" i="2"/>
  <c r="T73" i="2" s="1"/>
  <c r="R77" i="2"/>
  <c r="T77" i="2" s="1"/>
  <c r="R47" i="2"/>
  <c r="T47" i="2" s="1"/>
  <c r="R54" i="2"/>
  <c r="T54" i="2" s="1"/>
  <c r="R50" i="2"/>
  <c r="T50" i="2" s="1"/>
  <c r="R79" i="2"/>
  <c r="T79" i="2" s="1"/>
  <c r="R117" i="2"/>
  <c r="T117" i="2" s="1"/>
  <c r="R48" i="2"/>
  <c r="T48" i="2" s="1"/>
  <c r="R113" i="2"/>
  <c r="T113" i="2" s="1"/>
  <c r="R58" i="2"/>
  <c r="T58" i="2" s="1"/>
  <c r="R67" i="2"/>
  <c r="T67" i="2" s="1"/>
  <c r="R122" i="2"/>
  <c r="T122" i="2" s="1"/>
  <c r="R114" i="2"/>
  <c r="T114" i="2" s="1"/>
  <c r="R106" i="2"/>
  <c r="T106" i="2" s="1"/>
  <c r="R98" i="2"/>
  <c r="T98" i="2" s="1"/>
  <c r="R90" i="2"/>
  <c r="T90" i="2" s="1"/>
  <c r="R116" i="2"/>
  <c r="T116" i="2" s="1"/>
  <c r="R100" i="2"/>
  <c r="T100" i="2" s="1"/>
  <c r="R32" i="2"/>
  <c r="T32" i="2" s="1"/>
  <c r="R76" i="2"/>
  <c r="T76" i="2" s="1"/>
  <c r="R68" i="2"/>
  <c r="T68" i="2" s="1"/>
  <c r="R126" i="2"/>
  <c r="T126" i="2" s="1"/>
  <c r="R57" i="2"/>
  <c r="T57" i="2" s="1"/>
  <c r="R41" i="2"/>
  <c r="T41" i="2" s="1"/>
  <c r="Q20" i="2"/>
  <c r="R20" i="2" s="1"/>
  <c r="H25" i="2"/>
  <c r="K22" i="2"/>
  <c r="C3" i="2"/>
  <c r="R31" i="2"/>
  <c r="T31" i="2" s="1"/>
  <c r="D3" i="2"/>
  <c r="H26" i="2"/>
  <c r="R30" i="2"/>
  <c r="T30" i="2" s="1"/>
  <c r="R29" i="2"/>
  <c r="T29" i="2" s="1"/>
  <c r="T20" i="2" l="1"/>
  <c r="Q25" i="2"/>
  <c r="R25" i="2" s="1"/>
  <c r="T25" i="2" s="1"/>
  <c r="Q22" i="2"/>
  <c r="R22" i="2" s="1"/>
  <c r="T22" i="2" s="1"/>
  <c r="Q28" i="2"/>
  <c r="R28" i="2" s="1"/>
  <c r="T28" i="2" s="1"/>
  <c r="Q23" i="2"/>
  <c r="R23" i="2" s="1"/>
  <c r="T23" i="2" s="1"/>
  <c r="Q27" i="2"/>
  <c r="R27" i="2" s="1"/>
  <c r="T27" i="2" s="1"/>
  <c r="Q26" i="2"/>
  <c r="R26" i="2" s="1"/>
  <c r="T26" i="2" s="1"/>
  <c r="Q24" i="2"/>
  <c r="R24" i="2" s="1"/>
  <c r="T24" i="2" s="1"/>
  <c r="Q21" i="2"/>
  <c r="R21" i="2" s="1"/>
  <c r="S20" i="2"/>
  <c r="H28" i="2"/>
  <c r="H27" i="2"/>
  <c r="K23" i="2"/>
  <c r="T21" i="2" l="1"/>
  <c r="U24" i="2" s="1"/>
  <c r="V24" i="2" s="1"/>
  <c r="J24" i="2" s="1"/>
  <c r="S27" i="2"/>
  <c r="S28" i="2"/>
  <c r="S26" i="2"/>
  <c r="S110" i="2"/>
  <c r="S24" i="2"/>
  <c r="S29" i="2"/>
  <c r="S46" i="2"/>
  <c r="S42" i="2"/>
  <c r="S61" i="2"/>
  <c r="S85" i="2"/>
  <c r="S127" i="2"/>
  <c r="S69" i="2"/>
  <c r="S98" i="2"/>
  <c r="S58" i="2"/>
  <c r="S96" i="2"/>
  <c r="S112" i="2"/>
  <c r="S49" i="2"/>
  <c r="S82" i="2"/>
  <c r="S102" i="2"/>
  <c r="S99" i="2"/>
  <c r="S124" i="2"/>
  <c r="S41" i="2"/>
  <c r="S54" i="2"/>
  <c r="S60" i="2"/>
  <c r="S80" i="2"/>
  <c r="S40" i="2"/>
  <c r="S57" i="2"/>
  <c r="S36" i="2"/>
  <c r="S78" i="2"/>
  <c r="S120" i="2"/>
  <c r="S100" i="2"/>
  <c r="S94" i="2"/>
  <c r="S73" i="2"/>
  <c r="S47" i="2"/>
  <c r="S90" i="2"/>
  <c r="S106" i="2"/>
  <c r="S114" i="2"/>
  <c r="S122" i="2"/>
  <c r="S91" i="2"/>
  <c r="S105" i="2"/>
  <c r="S44" i="2"/>
  <c r="S72" i="2"/>
  <c r="S45" i="2"/>
  <c r="S118" i="2"/>
  <c r="S115" i="2"/>
  <c r="S89" i="2"/>
  <c r="S109" i="2"/>
  <c r="S84" i="2"/>
  <c r="S79" i="2"/>
  <c r="S71" i="2"/>
  <c r="S51" i="2"/>
  <c r="S35" i="2"/>
  <c r="S38" i="2"/>
  <c r="S65" i="2"/>
  <c r="U20" i="2"/>
  <c r="V20" i="2" s="1"/>
  <c r="J20" i="2" s="1"/>
  <c r="U65" i="2"/>
  <c r="V65" i="2" s="1"/>
  <c r="J65" i="2" s="1"/>
  <c r="U102" i="2"/>
  <c r="V102" i="2" s="1"/>
  <c r="J102" i="2" s="1"/>
  <c r="U69" i="2"/>
  <c r="V69" i="2" s="1"/>
  <c r="J69" i="2" s="1"/>
  <c r="U57" i="2"/>
  <c r="V57" i="2" s="1"/>
  <c r="J57" i="2" s="1"/>
  <c r="U39" i="2"/>
  <c r="V39" i="2" s="1"/>
  <c r="J39" i="2" s="1"/>
  <c r="S30" i="2"/>
  <c r="S31" i="2"/>
  <c r="S22" i="2"/>
  <c r="S25" i="2"/>
  <c r="S32" i="2"/>
  <c r="S53" i="2"/>
  <c r="S74" i="2"/>
  <c r="S116" i="2"/>
  <c r="S76" i="2"/>
  <c r="S95" i="2"/>
  <c r="S43" i="2"/>
  <c r="S83" i="2"/>
  <c r="S104" i="2"/>
  <c r="S126" i="2"/>
  <c r="S77" i="2"/>
  <c r="S66" i="2"/>
  <c r="S101" i="2"/>
  <c r="S62" i="2"/>
  <c r="S33" i="2"/>
  <c r="S52" i="2"/>
  <c r="S56" i="2"/>
  <c r="S75" i="2"/>
  <c r="S34" i="2"/>
  <c r="S55" i="2"/>
  <c r="S59" i="2"/>
  <c r="S48" i="2"/>
  <c r="S88" i="2"/>
  <c r="S70" i="2"/>
  <c r="S108" i="2"/>
  <c r="S97" i="2"/>
  <c r="S81" i="2"/>
  <c r="S87" i="2"/>
  <c r="S103" i="2"/>
  <c r="S111" i="2"/>
  <c r="S119" i="2"/>
  <c r="S86" i="2"/>
  <c r="S107" i="2"/>
  <c r="S117" i="2"/>
  <c r="S93" i="2"/>
  <c r="S64" i="2"/>
  <c r="S68" i="2"/>
  <c r="S123" i="2"/>
  <c r="S121" i="2"/>
  <c r="S125" i="2"/>
  <c r="S67" i="2"/>
  <c r="S63" i="2"/>
  <c r="S50" i="2"/>
  <c r="S113" i="2"/>
  <c r="S37" i="2"/>
  <c r="S92" i="2"/>
  <c r="S39" i="2"/>
  <c r="S23" i="2"/>
  <c r="S21" i="2"/>
  <c r="K24" i="2"/>
  <c r="U58" i="2" l="1"/>
  <c r="V58" i="2" s="1"/>
  <c r="J58" i="2" s="1"/>
  <c r="U114" i="2"/>
  <c r="V114" i="2" s="1"/>
  <c r="J114" i="2" s="1"/>
  <c r="U54" i="2"/>
  <c r="V54" i="2" s="1"/>
  <c r="J54" i="2" s="1"/>
  <c r="U125" i="2"/>
  <c r="V125" i="2" s="1"/>
  <c r="J125" i="2" s="1"/>
  <c r="U27" i="2"/>
  <c r="V27" i="2" s="1"/>
  <c r="J27" i="2" s="1"/>
  <c r="U115" i="2"/>
  <c r="V115" i="2" s="1"/>
  <c r="J115" i="2" s="1"/>
  <c r="U112" i="2"/>
  <c r="V112" i="2" s="1"/>
  <c r="J112" i="2" s="1"/>
  <c r="U124" i="2"/>
  <c r="V124" i="2" s="1"/>
  <c r="J124" i="2" s="1"/>
  <c r="U28" i="2"/>
  <c r="V28" i="2" s="1"/>
  <c r="J28" i="2" s="1"/>
  <c r="U34" i="2"/>
  <c r="V34" i="2" s="1"/>
  <c r="J34" i="2" s="1"/>
  <c r="U90" i="2"/>
  <c r="V90" i="2" s="1"/>
  <c r="J90" i="2" s="1"/>
  <c r="U86" i="2"/>
  <c r="V86" i="2" s="1"/>
  <c r="J86" i="2" s="1"/>
  <c r="U41" i="2"/>
  <c r="V41" i="2" s="1"/>
  <c r="J41" i="2" s="1"/>
  <c r="U48" i="2"/>
  <c r="V48" i="2" s="1"/>
  <c r="J48" i="2" s="1"/>
  <c r="U81" i="2"/>
  <c r="V81" i="2" s="1"/>
  <c r="J81" i="2" s="1"/>
  <c r="U83" i="2"/>
  <c r="V83" i="2" s="1"/>
  <c r="J83" i="2" s="1"/>
  <c r="U64" i="2"/>
  <c r="V64" i="2" s="1"/>
  <c r="J64" i="2" s="1"/>
  <c r="U105" i="2"/>
  <c r="V105" i="2" s="1"/>
  <c r="J105" i="2" s="1"/>
  <c r="U46" i="2"/>
  <c r="V46" i="2" s="1"/>
  <c r="J46" i="2" s="1"/>
  <c r="U51" i="2"/>
  <c r="V51" i="2" s="1"/>
  <c r="J51" i="2" s="1"/>
  <c r="U78" i="2"/>
  <c r="V78" i="2" s="1"/>
  <c r="J78" i="2" s="1"/>
  <c r="U25" i="2"/>
  <c r="V25" i="2" s="1"/>
  <c r="U23" i="2"/>
  <c r="V23" i="2" s="1"/>
  <c r="J23" i="2" s="1"/>
  <c r="U29" i="2"/>
  <c r="V29" i="2" s="1"/>
  <c r="J29" i="2" s="1"/>
  <c r="U75" i="2"/>
  <c r="V75" i="2" s="1"/>
  <c r="J75" i="2" s="1"/>
  <c r="U108" i="2"/>
  <c r="V108" i="2" s="1"/>
  <c r="J108" i="2" s="1"/>
  <c r="U82" i="2"/>
  <c r="V82" i="2" s="1"/>
  <c r="J82" i="2" s="1"/>
  <c r="U106" i="2"/>
  <c r="V106" i="2" s="1"/>
  <c r="J106" i="2" s="1"/>
  <c r="U122" i="2"/>
  <c r="V122" i="2" s="1"/>
  <c r="J122" i="2" s="1"/>
  <c r="U107" i="2"/>
  <c r="V107" i="2" s="1"/>
  <c r="J107" i="2" s="1"/>
  <c r="U121" i="2"/>
  <c r="V121" i="2" s="1"/>
  <c r="J121" i="2" s="1"/>
  <c r="U53" i="2"/>
  <c r="V53" i="2" s="1"/>
  <c r="J53" i="2" s="1"/>
  <c r="U61" i="2"/>
  <c r="V61" i="2" s="1"/>
  <c r="J61" i="2" s="1"/>
  <c r="U120" i="2"/>
  <c r="V120" i="2" s="1"/>
  <c r="J120" i="2" s="1"/>
  <c r="U95" i="2"/>
  <c r="V95" i="2" s="1"/>
  <c r="J95" i="2" s="1"/>
  <c r="U89" i="2"/>
  <c r="V89" i="2" s="1"/>
  <c r="J89" i="2" s="1"/>
  <c r="U84" i="2"/>
  <c r="V84" i="2" s="1"/>
  <c r="J84" i="2" s="1"/>
  <c r="U96" i="2"/>
  <c r="V96" i="2" s="1"/>
  <c r="J96" i="2" s="1"/>
  <c r="U126" i="2"/>
  <c r="V126" i="2" s="1"/>
  <c r="J126" i="2" s="1"/>
  <c r="U77" i="2"/>
  <c r="V77" i="2" s="1"/>
  <c r="J77" i="2" s="1"/>
  <c r="U101" i="2"/>
  <c r="V101" i="2" s="1"/>
  <c r="J101" i="2" s="1"/>
  <c r="U63" i="2"/>
  <c r="V63" i="2" s="1"/>
  <c r="J63" i="2" s="1"/>
  <c r="U50" i="2"/>
  <c r="V50" i="2" s="1"/>
  <c r="J50" i="2" s="1"/>
  <c r="U109" i="2"/>
  <c r="V109" i="2" s="1"/>
  <c r="J109" i="2" s="1"/>
  <c r="U76" i="2"/>
  <c r="V76" i="2" s="1"/>
  <c r="J76" i="2" s="1"/>
  <c r="U60" i="2"/>
  <c r="V60" i="2" s="1"/>
  <c r="J60" i="2" s="1"/>
  <c r="U71" i="2"/>
  <c r="V71" i="2" s="1"/>
  <c r="J71" i="2" s="1"/>
  <c r="U66" i="2"/>
  <c r="V66" i="2" s="1"/>
  <c r="J66" i="2" s="1"/>
  <c r="U30" i="2"/>
  <c r="V30" i="2" s="1"/>
  <c r="J30" i="2" s="1"/>
  <c r="U22" i="2"/>
  <c r="V22" i="2" s="1"/>
  <c r="J22" i="2" s="1"/>
  <c r="U21" i="2"/>
  <c r="V21" i="2" s="1"/>
  <c r="J21" i="2" s="1"/>
  <c r="U26" i="2"/>
  <c r="V26" i="2" s="1"/>
  <c r="J26" i="2" s="1"/>
  <c r="U31" i="2"/>
  <c r="V31" i="2" s="1"/>
  <c r="J31" i="2" s="1"/>
  <c r="U80" i="2"/>
  <c r="V80" i="2" s="1"/>
  <c r="J80" i="2" s="1"/>
  <c r="U100" i="2"/>
  <c r="V100" i="2" s="1"/>
  <c r="J100" i="2" s="1"/>
  <c r="U94" i="2"/>
  <c r="V94" i="2" s="1"/>
  <c r="J94" i="2" s="1"/>
  <c r="U47" i="2"/>
  <c r="V47" i="2" s="1"/>
  <c r="J47" i="2" s="1"/>
  <c r="U87" i="2"/>
  <c r="V87" i="2" s="1"/>
  <c r="J87" i="2" s="1"/>
  <c r="U103" i="2"/>
  <c r="V103" i="2" s="1"/>
  <c r="J103" i="2" s="1"/>
  <c r="U111" i="2"/>
  <c r="V111" i="2" s="1"/>
  <c r="J111" i="2" s="1"/>
  <c r="U119" i="2"/>
  <c r="V119" i="2" s="1"/>
  <c r="J119" i="2" s="1"/>
  <c r="U127" i="2"/>
  <c r="V127" i="2" s="1"/>
  <c r="J127" i="2" s="1"/>
  <c r="U91" i="2"/>
  <c r="V91" i="2" s="1"/>
  <c r="J91" i="2" s="1"/>
  <c r="U118" i="2"/>
  <c r="V118" i="2" s="1"/>
  <c r="J118" i="2" s="1"/>
  <c r="U44" i="2"/>
  <c r="V44" i="2" s="1"/>
  <c r="J44" i="2" s="1"/>
  <c r="U33" i="2"/>
  <c r="V33" i="2" s="1"/>
  <c r="J33" i="2" s="1"/>
  <c r="U42" i="2"/>
  <c r="V42" i="2" s="1"/>
  <c r="J42" i="2" s="1"/>
  <c r="U55" i="2"/>
  <c r="V55" i="2" s="1"/>
  <c r="J55" i="2" s="1"/>
  <c r="U59" i="2"/>
  <c r="V59" i="2" s="1"/>
  <c r="J59" i="2" s="1"/>
  <c r="U74" i="2"/>
  <c r="V74" i="2" s="1"/>
  <c r="J74" i="2" s="1"/>
  <c r="U88" i="2"/>
  <c r="V88" i="2" s="1"/>
  <c r="J88" i="2" s="1"/>
  <c r="U70" i="2"/>
  <c r="V70" i="2" s="1"/>
  <c r="J70" i="2" s="1"/>
  <c r="U49" i="2"/>
  <c r="V49" i="2" s="1"/>
  <c r="J49" i="2" s="1"/>
  <c r="U123" i="2"/>
  <c r="V123" i="2" s="1"/>
  <c r="J123" i="2" s="1"/>
  <c r="U93" i="2"/>
  <c r="V93" i="2" s="1"/>
  <c r="J93" i="2" s="1"/>
  <c r="U97" i="2"/>
  <c r="V97" i="2" s="1"/>
  <c r="J97" i="2" s="1"/>
  <c r="U38" i="2"/>
  <c r="V38" i="2" s="1"/>
  <c r="J38" i="2" s="1"/>
  <c r="U32" i="2"/>
  <c r="V32" i="2" s="1"/>
  <c r="J32" i="2" s="1"/>
  <c r="U85" i="2"/>
  <c r="V85" i="2" s="1"/>
  <c r="J85" i="2" s="1"/>
  <c r="U104" i="2"/>
  <c r="V104" i="2" s="1"/>
  <c r="J104" i="2" s="1"/>
  <c r="U116" i="2"/>
  <c r="V116" i="2" s="1"/>
  <c r="J116" i="2" s="1"/>
  <c r="U68" i="2"/>
  <c r="V68" i="2" s="1"/>
  <c r="J68" i="2" s="1"/>
  <c r="U45" i="2"/>
  <c r="V45" i="2" s="1"/>
  <c r="J45" i="2" s="1"/>
  <c r="U98" i="2"/>
  <c r="V98" i="2" s="1"/>
  <c r="J98" i="2" s="1"/>
  <c r="U72" i="2"/>
  <c r="V72" i="2" s="1"/>
  <c r="J72" i="2" s="1"/>
  <c r="U37" i="2"/>
  <c r="V37" i="2" s="1"/>
  <c r="J37" i="2" s="1"/>
  <c r="U56" i="2"/>
  <c r="V56" i="2" s="1"/>
  <c r="J56" i="2" s="1"/>
  <c r="U43" i="2"/>
  <c r="V43" i="2" s="1"/>
  <c r="J43" i="2" s="1"/>
  <c r="U99" i="2"/>
  <c r="V99" i="2" s="1"/>
  <c r="J99" i="2" s="1"/>
  <c r="U79" i="2"/>
  <c r="V79" i="2" s="1"/>
  <c r="J79" i="2" s="1"/>
  <c r="U67" i="2"/>
  <c r="V67" i="2" s="1"/>
  <c r="J67" i="2" s="1"/>
  <c r="U117" i="2"/>
  <c r="V117" i="2" s="1"/>
  <c r="J117" i="2" s="1"/>
  <c r="U73" i="2"/>
  <c r="V73" i="2" s="1"/>
  <c r="J73" i="2" s="1"/>
  <c r="U62" i="2"/>
  <c r="V62" i="2" s="1"/>
  <c r="J62" i="2" s="1"/>
  <c r="U113" i="2"/>
  <c r="V113" i="2" s="1"/>
  <c r="J113" i="2" s="1"/>
  <c r="U35" i="2"/>
  <c r="V35" i="2" s="1"/>
  <c r="J35" i="2" s="1"/>
  <c r="U92" i="2"/>
  <c r="V92" i="2" s="1"/>
  <c r="J92" i="2" s="1"/>
  <c r="U36" i="2"/>
  <c r="V36" i="2" s="1"/>
  <c r="J36" i="2" s="1"/>
  <c r="U52" i="2"/>
  <c r="V52" i="2" s="1"/>
  <c r="J52" i="2" s="1"/>
  <c r="U40" i="2"/>
  <c r="V40" i="2" s="1"/>
  <c r="J40" i="2" s="1"/>
  <c r="U110" i="2"/>
  <c r="V110" i="2" s="1"/>
  <c r="J110" i="2" s="1"/>
  <c r="J25" i="2"/>
  <c r="K25" i="2"/>
  <c r="K26" i="2" l="1"/>
  <c r="K27" i="2" l="1"/>
  <c r="K28" i="2" l="1"/>
  <c r="K29" i="2" l="1"/>
  <c r="K30" i="2" l="1"/>
  <c r="K31" i="2" l="1"/>
  <c r="K32" i="2" l="1"/>
  <c r="K33" i="2" l="1"/>
  <c r="K34" i="2" l="1"/>
  <c r="K35" i="2" l="1"/>
  <c r="K36" i="2" l="1"/>
  <c r="K37" i="2" l="1"/>
  <c r="K38" i="2" l="1"/>
  <c r="K39" i="2" l="1"/>
  <c r="K40" i="2" l="1"/>
  <c r="K41" i="2" l="1"/>
  <c r="K42" i="2" l="1"/>
  <c r="K43" i="2" l="1"/>
  <c r="K44" i="2" l="1"/>
  <c r="K45" i="2" l="1"/>
  <c r="K46" i="2" l="1"/>
  <c r="K47" i="2" l="1"/>
  <c r="K48" i="2" l="1"/>
  <c r="K49" i="2" l="1"/>
  <c r="K50" i="2" l="1"/>
  <c r="K51" i="2" l="1"/>
  <c r="K52" i="2" l="1"/>
  <c r="K53" i="2" l="1"/>
  <c r="K54" i="2" l="1"/>
  <c r="K55" i="2" l="1"/>
  <c r="K56" i="2" l="1"/>
  <c r="K57" i="2" l="1"/>
  <c r="K58" i="2" l="1"/>
  <c r="K59" i="2" l="1"/>
  <c r="K60" i="2" l="1"/>
  <c r="K61" i="2" l="1"/>
  <c r="K62" i="2" l="1"/>
  <c r="K63" i="2" l="1"/>
  <c r="K64" i="2" l="1"/>
  <c r="K65" i="2" l="1"/>
  <c r="K66" i="2" l="1"/>
  <c r="K67" i="2" l="1"/>
  <c r="K68" i="2" l="1"/>
  <c r="K69" i="2" l="1"/>
  <c r="K70" i="2" l="1"/>
  <c r="K71" i="2" l="1"/>
  <c r="K72" i="2" l="1"/>
  <c r="K73" i="2" l="1"/>
  <c r="K74" i="2" l="1"/>
  <c r="K75" i="2" l="1"/>
  <c r="K76" i="2" l="1"/>
  <c r="K77" i="2" l="1"/>
  <c r="K78" i="2" l="1"/>
  <c r="K79" i="2" l="1"/>
  <c r="K80" i="2" l="1"/>
  <c r="K81" i="2" l="1"/>
  <c r="K82" i="2" l="1"/>
  <c r="K83" i="2" l="1"/>
  <c r="K84" i="2" l="1"/>
  <c r="K85" i="2" l="1"/>
  <c r="K86" i="2" l="1"/>
  <c r="K87" i="2" l="1"/>
  <c r="K88" i="2" l="1"/>
  <c r="K89" i="2" l="1"/>
  <c r="K90" i="2" l="1"/>
  <c r="K91" i="2" l="1"/>
  <c r="K92" i="2" l="1"/>
  <c r="K93" i="2" l="1"/>
  <c r="K94" i="2" l="1"/>
  <c r="K95" i="2" l="1"/>
  <c r="K96" i="2" l="1"/>
  <c r="K97" i="2" l="1"/>
  <c r="K98" i="2" l="1"/>
  <c r="K99" i="2" l="1"/>
  <c r="K100" i="2" l="1"/>
  <c r="K101" i="2" l="1"/>
  <c r="K102" i="2" l="1"/>
  <c r="K103" i="2" l="1"/>
  <c r="K104" i="2" l="1"/>
  <c r="K105" i="2" l="1"/>
  <c r="K106" i="2" l="1"/>
  <c r="K107" i="2" l="1"/>
  <c r="K108" i="2" l="1"/>
  <c r="K109" i="2" l="1"/>
  <c r="K110" i="2" l="1"/>
  <c r="K111" i="2" l="1"/>
  <c r="K112" i="2" l="1"/>
  <c r="K113" i="2" l="1"/>
  <c r="K114" i="2" l="1"/>
  <c r="K115" i="2" l="1"/>
  <c r="K116" i="2" l="1"/>
  <c r="K117" i="2" l="1"/>
  <c r="K118" i="2" l="1"/>
  <c r="K119" i="2" l="1"/>
  <c r="K120" i="2" l="1"/>
  <c r="K121" i="2" l="1"/>
  <c r="K122" i="2" l="1"/>
  <c r="K123" i="2" l="1"/>
  <c r="K124" i="2" l="1"/>
  <c r="K125" i="2" l="1"/>
  <c r="K126" i="2" l="1"/>
  <c r="K127" i="2" l="1"/>
  <c r="K128" i="2" l="1"/>
  <c r="K129" i="2" l="1"/>
  <c r="K130" i="2" l="1"/>
  <c r="K131" i="2" l="1"/>
  <c r="K132" i="2" l="1"/>
  <c r="K133" i="2" l="1"/>
  <c r="K134" i="2" l="1"/>
  <c r="K135" i="2" l="1"/>
  <c r="K136" i="2" l="1"/>
  <c r="K137" i="2" l="1"/>
  <c r="K138" i="2" l="1"/>
  <c r="K139" i="2" l="1"/>
  <c r="K140" i="2" l="1"/>
  <c r="K141" i="2" l="1"/>
  <c r="K142" i="2" l="1"/>
  <c r="K143" i="2" l="1"/>
  <c r="K144" i="2" l="1"/>
  <c r="K145" i="2" l="1"/>
  <c r="K146" i="2" l="1"/>
  <c r="K147" i="2" l="1"/>
  <c r="K148" i="2" l="1"/>
  <c r="K149" i="2" l="1"/>
  <c r="K150" i="2" l="1"/>
  <c r="K151" i="2" l="1"/>
  <c r="K152" i="2" l="1"/>
  <c r="K153" i="2" l="1"/>
  <c r="K154" i="2" l="1"/>
  <c r="K155" i="2" l="1"/>
  <c r="K156" i="2" l="1"/>
  <c r="K157" i="2" l="1"/>
  <c r="K158" i="2" l="1"/>
  <c r="K159" i="2" l="1"/>
  <c r="K160" i="2" l="1"/>
  <c r="K161" i="2" l="1"/>
  <c r="K162" i="2" l="1"/>
  <c r="K163" i="2" l="1"/>
  <c r="K164" i="2" l="1"/>
  <c r="K165" i="2" l="1"/>
  <c r="K166" i="2" l="1"/>
  <c r="K167" i="2" l="1"/>
  <c r="K168" i="2" l="1"/>
  <c r="K169" i="2" l="1"/>
  <c r="K170" i="2" l="1"/>
  <c r="K171" i="2" l="1"/>
  <c r="K172" i="2" l="1"/>
  <c r="K173" i="2" l="1"/>
  <c r="K174" i="2" l="1"/>
  <c r="K175" i="2" l="1"/>
  <c r="K176" i="2" l="1"/>
  <c r="K177" i="2" l="1"/>
  <c r="K178" i="2" l="1"/>
  <c r="K179" i="2" l="1"/>
  <c r="K180" i="2" l="1"/>
  <c r="K181" i="2" l="1"/>
  <c r="K182" i="2" l="1"/>
  <c r="K183" i="2" l="1"/>
  <c r="K184" i="2" l="1"/>
  <c r="K185" i="2" l="1"/>
  <c r="K186" i="2" l="1"/>
  <c r="K187" i="2" l="1"/>
  <c r="K188" i="2" l="1"/>
  <c r="K189" i="2" l="1"/>
  <c r="K190" i="2" l="1"/>
  <c r="K191" i="2" l="1"/>
  <c r="K192" i="2" l="1"/>
  <c r="K193" i="2" l="1"/>
  <c r="K194" i="2" l="1"/>
  <c r="K195" i="2" l="1"/>
  <c r="K196" i="2" l="1"/>
  <c r="K197" i="2" l="1"/>
  <c r="K198" i="2" l="1"/>
  <c r="K199" i="2" l="1"/>
  <c r="K200" i="2" l="1"/>
  <c r="K201" i="2" l="1"/>
  <c r="K202" i="2" l="1"/>
  <c r="K203" i="2" l="1"/>
  <c r="K204" i="2" l="1"/>
  <c r="K205" i="2" l="1"/>
  <c r="K206" i="2" l="1"/>
  <c r="K207" i="2" l="1"/>
  <c r="K208" i="2" l="1"/>
  <c r="K209" i="2" l="1"/>
  <c r="K210" i="2" l="1"/>
  <c r="K211" i="2" l="1"/>
  <c r="K212" i="2" l="1"/>
  <c r="K213" i="2" l="1"/>
  <c r="K214" i="2" l="1"/>
  <c r="K215" i="2" l="1"/>
  <c r="K216" i="2" l="1"/>
  <c r="K217" i="2" l="1"/>
  <c r="K218" i="2" l="1"/>
  <c r="K219" i="2" l="1"/>
  <c r="K220" i="2" l="1"/>
  <c r="K221" i="2" l="1"/>
  <c r="K222" i="2" l="1"/>
  <c r="K223" i="2" l="1"/>
  <c r="K224" i="2" l="1"/>
  <c r="K225" i="2" l="1"/>
  <c r="K226" i="2" l="1"/>
  <c r="K227" i="2" l="1"/>
  <c r="K228" i="2" l="1"/>
  <c r="K229" i="2" l="1"/>
  <c r="K230" i="2" l="1"/>
  <c r="K231" i="2" l="1"/>
  <c r="K232" i="2" l="1"/>
  <c r="K233" i="2" l="1"/>
  <c r="K234" i="2" l="1"/>
  <c r="K235" i="2" l="1"/>
  <c r="K236" i="2" l="1"/>
  <c r="K237" i="2" l="1"/>
  <c r="K238" i="2" l="1"/>
  <c r="K239" i="2" l="1"/>
  <c r="K240" i="2" l="1"/>
  <c r="K241" i="2" l="1"/>
  <c r="K242" i="2" l="1"/>
  <c r="K243" i="2" l="1"/>
  <c r="K244" i="2" l="1"/>
  <c r="K245" i="2" l="1"/>
  <c r="K246" i="2" l="1"/>
  <c r="K247" i="2" l="1"/>
  <c r="K248" i="2" l="1"/>
  <c r="K249" i="2" l="1"/>
  <c r="K250" i="2" l="1"/>
  <c r="K251" i="2" l="1"/>
  <c r="K252" i="2" l="1"/>
  <c r="K253" i="2" l="1"/>
  <c r="K254" i="2" l="1"/>
  <c r="K255" i="2" l="1"/>
  <c r="K256" i="2" l="1"/>
  <c r="K257" i="2" l="1"/>
  <c r="K258" i="2" l="1"/>
  <c r="K259" i="2" l="1"/>
  <c r="L20" i="2" l="1"/>
  <c r="M20" i="2" l="1"/>
  <c r="L21" i="2"/>
  <c r="N20" i="2"/>
  <c r="O20" i="2" s="1"/>
  <c r="M21" i="2" l="1"/>
  <c r="N21" i="2" s="1"/>
  <c r="O21" i="2" s="1"/>
  <c r="L22" i="2"/>
  <c r="L18" i="2" s="1"/>
  <c r="L17" i="2" s="1"/>
  <c r="L9" i="2" s="1"/>
  <c r="L8" i="2" s="1"/>
  <c r="L7" i="2" s="1"/>
  <c r="L6" i="2" s="1"/>
  <c r="L5" i="2" s="1"/>
  <c r="L4" i="2" s="1"/>
  <c r="L3" i="2" s="1"/>
  <c r="L2" i="2" s="1"/>
  <c r="L1" i="2" s="1"/>
  <c r="M22" i="2" l="1"/>
  <c r="N22" i="2" s="1"/>
  <c r="O22" i="2" s="1"/>
  <c r="L23" i="2"/>
  <c r="L24" i="2" l="1"/>
  <c r="M23" i="2"/>
  <c r="M24" i="2" l="1"/>
  <c r="L25" i="2"/>
  <c r="N24" i="2"/>
  <c r="O24" i="2" s="1"/>
  <c r="N23" i="2"/>
  <c r="O23" i="2" s="1"/>
  <c r="M25" i="2" l="1"/>
  <c r="L26" i="2"/>
  <c r="N25" i="2"/>
  <c r="O25" i="2" s="1"/>
  <c r="M26" i="2" l="1"/>
  <c r="L27" i="2"/>
  <c r="N26" i="2"/>
  <c r="O26" i="2" s="1"/>
  <c r="L28" i="2" l="1"/>
  <c r="M27" i="2"/>
  <c r="M28" i="2" l="1"/>
  <c r="N28" i="2" s="1"/>
  <c r="O28" i="2" s="1"/>
  <c r="N27" i="2"/>
  <c r="O27" i="2" s="1"/>
  <c r="L29" i="2"/>
  <c r="L30" i="2" l="1"/>
  <c r="M29" i="2"/>
  <c r="M30" i="2" l="1"/>
  <c r="N29" i="2"/>
  <c r="O29" i="2" s="1"/>
  <c r="L31" i="2"/>
  <c r="N30" i="2"/>
  <c r="O30" i="2" s="1"/>
  <c r="L32" i="2" l="1"/>
  <c r="M31" i="2"/>
  <c r="M32" i="2" l="1"/>
  <c r="N32" i="2" s="1"/>
  <c r="O32" i="2" s="1"/>
  <c r="N31" i="2"/>
  <c r="O31" i="2" s="1"/>
  <c r="L33" i="2"/>
  <c r="M33" i="2" l="1"/>
  <c r="N33" i="2" s="1"/>
  <c r="O33" i="2" s="1"/>
  <c r="L34" i="2"/>
  <c r="M34" i="2" l="1"/>
  <c r="N34" i="2" s="1"/>
  <c r="O34" i="2" s="1"/>
  <c r="L35" i="2"/>
  <c r="L36" i="2" l="1"/>
  <c r="M35" i="2"/>
  <c r="M36" i="2" l="1"/>
  <c r="N36" i="2" s="1"/>
  <c r="O36" i="2" s="1"/>
  <c r="L37" i="2"/>
  <c r="N35" i="2"/>
  <c r="O35" i="2" s="1"/>
  <c r="M37" i="2" l="1"/>
  <c r="N37" i="2" s="1"/>
  <c r="O37" i="2" s="1"/>
  <c r="L38" i="2"/>
  <c r="L39" i="2" l="1"/>
  <c r="M38" i="2"/>
  <c r="M39" i="2" l="1"/>
  <c r="N39" i="2" s="1"/>
  <c r="O39" i="2" s="1"/>
  <c r="N38" i="2"/>
  <c r="O38" i="2" s="1"/>
  <c r="L40" i="2"/>
  <c r="L41" i="2" l="1"/>
  <c r="M40" i="2"/>
  <c r="M41" i="2" l="1"/>
  <c r="N41" i="2" s="1"/>
  <c r="O41" i="2" s="1"/>
  <c r="N40" i="2"/>
  <c r="O40" i="2" s="1"/>
  <c r="L42" i="2"/>
  <c r="L43" i="2" l="1"/>
  <c r="M42" i="2"/>
  <c r="M43" i="2" l="1"/>
  <c r="N43" i="2" s="1"/>
  <c r="O43" i="2" s="1"/>
  <c r="N42" i="2"/>
  <c r="O42" i="2" s="1"/>
  <c r="L44" i="2"/>
  <c r="L45" i="2" l="1"/>
  <c r="M44" i="2"/>
  <c r="M45" i="2" l="1"/>
  <c r="N45" i="2" s="1"/>
  <c r="O45" i="2" s="1"/>
  <c r="N44" i="2"/>
  <c r="O44" i="2" s="1"/>
  <c r="L46" i="2"/>
  <c r="L47" i="2" l="1"/>
  <c r="M46" i="2"/>
  <c r="M47" i="2" l="1"/>
  <c r="N46" i="2"/>
  <c r="O46" i="2" s="1"/>
  <c r="N47" i="2"/>
  <c r="O47" i="2" s="1"/>
  <c r="L48" i="2"/>
  <c r="L49" i="2" l="1"/>
  <c r="M48" i="2"/>
  <c r="M49" i="2" l="1"/>
  <c r="N48" i="2"/>
  <c r="O48" i="2" s="1"/>
  <c r="L50" i="2"/>
  <c r="N49" i="2"/>
  <c r="O49" i="2" s="1"/>
  <c r="L51" i="2" l="1"/>
  <c r="M50" i="2"/>
  <c r="M51" i="2" l="1"/>
  <c r="N51" i="2" s="1"/>
  <c r="O51" i="2" s="1"/>
  <c r="N50" i="2"/>
  <c r="O50" i="2" s="1"/>
  <c r="L52" i="2"/>
  <c r="L53" i="2" l="1"/>
  <c r="M52" i="2"/>
  <c r="M53" i="2" l="1"/>
  <c r="N53" i="2" s="1"/>
  <c r="O53" i="2" s="1"/>
  <c r="N52" i="2"/>
  <c r="O52" i="2" s="1"/>
  <c r="L54" i="2"/>
  <c r="L55" i="2" l="1"/>
  <c r="M54" i="2"/>
  <c r="M55" i="2" l="1"/>
  <c r="N55" i="2" s="1"/>
  <c r="O55" i="2" s="1"/>
  <c r="N54" i="2"/>
  <c r="O54" i="2" s="1"/>
  <c r="L56" i="2"/>
  <c r="L57" i="2" l="1"/>
  <c r="M56" i="2"/>
  <c r="M57" i="2" l="1"/>
  <c r="N56" i="2"/>
  <c r="O56" i="2" s="1"/>
  <c r="L58" i="2"/>
  <c r="N57" i="2"/>
  <c r="O57" i="2" s="1"/>
  <c r="L59" i="2" l="1"/>
  <c r="M58" i="2"/>
  <c r="M59" i="2" l="1"/>
  <c r="N59" i="2" s="1"/>
  <c r="O59" i="2" s="1"/>
  <c r="N58" i="2"/>
  <c r="O58" i="2" s="1"/>
  <c r="L60" i="2"/>
  <c r="L61" i="2" l="1"/>
  <c r="M60" i="2"/>
  <c r="M61" i="2" s="1"/>
  <c r="N60" i="2" l="1"/>
  <c r="O60" i="2" s="1"/>
  <c r="L62" i="2"/>
  <c r="N61" i="2"/>
  <c r="O61" i="2" s="1"/>
  <c r="L63" i="2" l="1"/>
  <c r="M62" i="2"/>
  <c r="M63" i="2" l="1"/>
  <c r="N62" i="2"/>
  <c r="O62" i="2" s="1"/>
  <c r="N63" i="2"/>
  <c r="O63" i="2" s="1"/>
  <c r="L64" i="2"/>
  <c r="L65" i="2" l="1"/>
  <c r="M64" i="2"/>
  <c r="M65" i="2" l="1"/>
  <c r="N64" i="2"/>
  <c r="O64" i="2" s="1"/>
  <c r="L66" i="2"/>
  <c r="N65" i="2"/>
  <c r="O65" i="2" s="1"/>
  <c r="L67" i="2" l="1"/>
  <c r="L68" i="2" s="1"/>
  <c r="M66" i="2"/>
  <c r="M67" i="2" l="1"/>
  <c r="N67" i="2" s="1"/>
  <c r="O67" i="2" s="1"/>
  <c r="N66" i="2"/>
  <c r="O66" i="2" s="1"/>
  <c r="L69" i="2"/>
  <c r="M68" i="2" l="1"/>
  <c r="M69" i="2" s="1"/>
  <c r="L70" i="2"/>
  <c r="N68" i="2"/>
  <c r="O68" i="2" s="1"/>
  <c r="M70" i="2" l="1"/>
  <c r="N69" i="2"/>
  <c r="O69" i="2" s="1"/>
  <c r="L71" i="2"/>
  <c r="N70" i="2"/>
  <c r="O70" i="2" s="1"/>
  <c r="L72" i="2" l="1"/>
  <c r="M71" i="2"/>
  <c r="M72" i="2" l="1"/>
  <c r="N72" i="2" s="1"/>
  <c r="O72" i="2" s="1"/>
  <c r="N71" i="2"/>
  <c r="O71" i="2" s="1"/>
  <c r="L73" i="2"/>
  <c r="L74" i="2" l="1"/>
  <c r="M73" i="2"/>
  <c r="M74" i="2" l="1"/>
  <c r="N73" i="2"/>
  <c r="O73" i="2" s="1"/>
  <c r="L75" i="2"/>
  <c r="N74" i="2"/>
  <c r="O74" i="2" s="1"/>
  <c r="L76" i="2" l="1"/>
  <c r="M75" i="2"/>
  <c r="M76" i="2" l="1"/>
  <c r="L77" i="2"/>
  <c r="N76" i="2"/>
  <c r="O76" i="2" s="1"/>
  <c r="N75" i="2"/>
  <c r="O75" i="2" s="1"/>
  <c r="L78" i="2" l="1"/>
  <c r="M77" i="2"/>
  <c r="M78" i="2" l="1"/>
  <c r="L79" i="2"/>
  <c r="N78" i="2"/>
  <c r="O78" i="2" s="1"/>
  <c r="N77" i="2"/>
  <c r="O77" i="2" s="1"/>
  <c r="L80" i="2" l="1"/>
  <c r="M79" i="2"/>
  <c r="M80" i="2" l="1"/>
  <c r="L81" i="2"/>
  <c r="N80" i="2"/>
  <c r="O80" i="2" s="1"/>
  <c r="N79" i="2"/>
  <c r="O79" i="2" s="1"/>
  <c r="L82" i="2" l="1"/>
  <c r="M81" i="2"/>
  <c r="M82" i="2" l="1"/>
  <c r="N82" i="2" s="1"/>
  <c r="O82" i="2" s="1"/>
  <c r="N81" i="2"/>
  <c r="O81" i="2" s="1"/>
  <c r="L83" i="2"/>
  <c r="L84" i="2" l="1"/>
  <c r="M83" i="2"/>
  <c r="M84" i="2" l="1"/>
  <c r="L85" i="2"/>
  <c r="N84" i="2"/>
  <c r="O84" i="2" s="1"/>
  <c r="N83" i="2"/>
  <c r="O83" i="2" s="1"/>
  <c r="L86" i="2" l="1"/>
  <c r="M85" i="2"/>
  <c r="M86" i="2" l="1"/>
  <c r="N86" i="2" s="1"/>
  <c r="O86" i="2" s="1"/>
  <c r="L87" i="2"/>
  <c r="N85" i="2"/>
  <c r="O85" i="2" s="1"/>
  <c r="L88" i="2" l="1"/>
  <c r="M87" i="2"/>
  <c r="M88" i="2" l="1"/>
  <c r="N88" i="2" s="1"/>
  <c r="O88" i="2" s="1"/>
  <c r="N87" i="2"/>
  <c r="O87" i="2" s="1"/>
  <c r="L89" i="2"/>
  <c r="L90" i="2" l="1"/>
  <c r="M89" i="2"/>
  <c r="M90" i="2" l="1"/>
  <c r="N90" i="2" s="1"/>
  <c r="O90" i="2" s="1"/>
  <c r="N89" i="2"/>
  <c r="O89" i="2" s="1"/>
  <c r="L91" i="2"/>
  <c r="L92" i="2" l="1"/>
  <c r="M91" i="2"/>
  <c r="M92" i="2" l="1"/>
  <c r="N92" i="2" s="1"/>
  <c r="O92" i="2" s="1"/>
  <c r="L93" i="2"/>
  <c r="N91" i="2"/>
  <c r="O91" i="2" s="1"/>
  <c r="L94" i="2" l="1"/>
  <c r="M93" i="2"/>
  <c r="M94" i="2" l="1"/>
  <c r="L95" i="2"/>
  <c r="N94" i="2"/>
  <c r="O94" i="2" s="1"/>
  <c r="N93" i="2"/>
  <c r="O93" i="2" s="1"/>
  <c r="L96" i="2" l="1"/>
  <c r="M95" i="2"/>
  <c r="M96" i="2" l="1"/>
  <c r="N96" i="2" s="1"/>
  <c r="O96" i="2" s="1"/>
  <c r="N95" i="2"/>
  <c r="O95" i="2" s="1"/>
  <c r="L97" i="2"/>
  <c r="L98" i="2" l="1"/>
  <c r="M97" i="2"/>
  <c r="M98" i="2" l="1"/>
  <c r="N98" i="2" s="1"/>
  <c r="O98" i="2" s="1"/>
  <c r="N97" i="2"/>
  <c r="O97" i="2" s="1"/>
  <c r="L99" i="2"/>
  <c r="L100" i="2" l="1"/>
  <c r="M99" i="2"/>
  <c r="M100" i="2" l="1"/>
  <c r="N100" i="2" s="1"/>
  <c r="O100" i="2" s="1"/>
  <c r="N99" i="2"/>
  <c r="O99" i="2" s="1"/>
  <c r="L101" i="2"/>
  <c r="L102" i="2" l="1"/>
  <c r="M101" i="2"/>
  <c r="M102" i="2" l="1"/>
  <c r="N102" i="2" s="1"/>
  <c r="O102" i="2" s="1"/>
  <c r="N101" i="2"/>
  <c r="O101" i="2" s="1"/>
  <c r="L103" i="2"/>
  <c r="M103" i="2" l="1"/>
  <c r="N103" i="2"/>
  <c r="O103" i="2" s="1"/>
  <c r="L104" i="2"/>
  <c r="L105" i="2" l="1"/>
  <c r="M104" i="2"/>
  <c r="M105" i="2" l="1"/>
  <c r="N105" i="2" s="1"/>
  <c r="O105" i="2" s="1"/>
  <c r="N104" i="2"/>
  <c r="O104" i="2" s="1"/>
  <c r="L106" i="2"/>
  <c r="L107" i="2" l="1"/>
  <c r="M106" i="2"/>
  <c r="N106" i="2" s="1"/>
  <c r="O106" i="2" s="1"/>
  <c r="M107" i="2" l="1"/>
  <c r="N107" i="2" s="1"/>
  <c r="O107" i="2" s="1"/>
  <c r="L108" i="2"/>
  <c r="M108" i="2" l="1"/>
  <c r="N108" i="2" s="1"/>
  <c r="O108" i="2" s="1"/>
  <c r="L109" i="2"/>
  <c r="M109" i="2" l="1"/>
  <c r="N109" i="2" s="1"/>
  <c r="O109" i="2" s="1"/>
  <c r="L110" i="2"/>
  <c r="L111" i="2" l="1"/>
  <c r="M110" i="2"/>
  <c r="N110" i="2" s="1"/>
  <c r="O110" i="2" s="1"/>
  <c r="M111" i="2" l="1"/>
  <c r="N111" i="2"/>
  <c r="O111" i="2" s="1"/>
  <c r="L112" i="2"/>
  <c r="M112" i="2" l="1"/>
  <c r="N112" i="2" s="1"/>
  <c r="O112" i="2" s="1"/>
  <c r="L113" i="2"/>
  <c r="L114" i="2" l="1"/>
  <c r="M113" i="2"/>
  <c r="N113" i="2" s="1"/>
  <c r="O113" i="2" s="1"/>
  <c r="M114" i="2" l="1"/>
  <c r="N114" i="2" s="1"/>
  <c r="O114" i="2" s="1"/>
  <c r="L115" i="2"/>
  <c r="M115" i="2" l="1"/>
  <c r="N115" i="2"/>
  <c r="O115" i="2" s="1"/>
  <c r="L116" i="2"/>
  <c r="M116" i="2" l="1"/>
  <c r="N116" i="2" s="1"/>
  <c r="O116" i="2" s="1"/>
  <c r="L117" i="2"/>
  <c r="M117" i="2" l="1"/>
  <c r="N117" i="2" s="1"/>
  <c r="O117" i="2" s="1"/>
  <c r="L118" i="2"/>
  <c r="M118" i="2" l="1"/>
  <c r="N118" i="2" s="1"/>
  <c r="O118" i="2" s="1"/>
  <c r="L119" i="2"/>
  <c r="M119" i="2" l="1"/>
  <c r="N119" i="2"/>
  <c r="O119" i="2" s="1"/>
  <c r="L120" i="2"/>
  <c r="M120" i="2" l="1"/>
  <c r="N120" i="2" s="1"/>
  <c r="O120" i="2" s="1"/>
  <c r="L121" i="2"/>
  <c r="M121" i="2" l="1"/>
  <c r="N121" i="2" s="1"/>
  <c r="O121" i="2" s="1"/>
  <c r="L122" i="2"/>
  <c r="M122" i="2" l="1"/>
  <c r="N122" i="2"/>
  <c r="O122" i="2" s="1"/>
  <c r="L123" i="2"/>
  <c r="M123" i="2" l="1"/>
  <c r="N123" i="2"/>
  <c r="O123" i="2" s="1"/>
  <c r="L124" i="2"/>
  <c r="M124" i="2" l="1"/>
  <c r="N124" i="2" s="1"/>
  <c r="O124" i="2" s="1"/>
  <c r="L125" i="2"/>
  <c r="M125" i="2" l="1"/>
  <c r="N125" i="2"/>
  <c r="O125" i="2" s="1"/>
  <c r="L126" i="2"/>
  <c r="M126" i="2" l="1"/>
  <c r="N126" i="2" s="1"/>
  <c r="O126" i="2" s="1"/>
  <c r="L127" i="2"/>
  <c r="M127" i="2" l="1"/>
  <c r="N127" i="2"/>
  <c r="O127" i="2" s="1"/>
  <c r="L128" i="2"/>
  <c r="M128" i="2" l="1"/>
  <c r="N128" i="2"/>
  <c r="L129" i="2"/>
  <c r="M129" i="2" l="1"/>
  <c r="N129" i="2" s="1"/>
  <c r="L130" i="2"/>
  <c r="M130" i="2" l="1"/>
  <c r="N130" i="2"/>
  <c r="L131" i="2"/>
  <c r="M131" i="2" l="1"/>
  <c r="N131" i="2"/>
  <c r="L132" i="2"/>
  <c r="M132" i="2" l="1"/>
  <c r="N132" i="2" s="1"/>
  <c r="L133" i="2"/>
  <c r="M133" i="2" l="1"/>
  <c r="N133" i="2" s="1"/>
  <c r="L134" i="2"/>
  <c r="M134" i="2" l="1"/>
  <c r="N134" i="2"/>
  <c r="L135" i="2"/>
  <c r="M135" i="2" l="1"/>
  <c r="N135" i="2" s="1"/>
  <c r="L136" i="2"/>
  <c r="M136" i="2" l="1"/>
  <c r="N136" i="2" s="1"/>
  <c r="L137" i="2"/>
  <c r="M137" i="2" l="1"/>
  <c r="N137" i="2"/>
  <c r="L138" i="2"/>
  <c r="M138" i="2" l="1"/>
  <c r="N138" i="2"/>
  <c r="L139" i="2"/>
  <c r="M139" i="2" l="1"/>
  <c r="N139" i="2"/>
  <c r="L140" i="2"/>
  <c r="M140" i="2" l="1"/>
  <c r="N140" i="2" s="1"/>
  <c r="L141" i="2"/>
  <c r="M141" i="2" l="1"/>
  <c r="L142" i="2"/>
  <c r="N141" i="2"/>
  <c r="L143" i="2" l="1"/>
  <c r="M142" i="2"/>
  <c r="N142" i="2" s="1"/>
  <c r="M143" i="2" l="1"/>
  <c r="N143" i="2"/>
  <c r="L144" i="2"/>
  <c r="M144" i="2" l="1"/>
  <c r="N144" i="2"/>
  <c r="L145" i="2"/>
  <c r="M145" i="2" l="1"/>
  <c r="L146" i="2"/>
  <c r="N145" i="2"/>
  <c r="L147" i="2" l="1"/>
  <c r="M146" i="2"/>
  <c r="N146" i="2" s="1"/>
  <c r="M147" i="2" l="1"/>
  <c r="N147" i="2"/>
  <c r="L148" i="2"/>
  <c r="M148" i="2" l="1"/>
  <c r="N148" i="2"/>
  <c r="L149" i="2"/>
  <c r="M149" i="2" l="1"/>
  <c r="N149" i="2"/>
  <c r="L150" i="2"/>
  <c r="M150" i="2" l="1"/>
  <c r="N150" i="2" s="1"/>
  <c r="L151" i="2"/>
  <c r="M151" i="2" l="1"/>
  <c r="N151" i="2"/>
  <c r="L152" i="2"/>
  <c r="M152" i="2" l="1"/>
  <c r="N152" i="2"/>
  <c r="L153" i="2"/>
  <c r="M153" i="2" l="1"/>
  <c r="N153" i="2" s="1"/>
  <c r="L154" i="2"/>
  <c r="M154" i="2" l="1"/>
  <c r="N154" i="2" s="1"/>
  <c r="L155" i="2"/>
  <c r="M155" i="2" l="1"/>
  <c r="N155" i="2" s="1"/>
  <c r="L156" i="2"/>
  <c r="M156" i="2" l="1"/>
  <c r="N156" i="2" s="1"/>
  <c r="L157" i="2"/>
  <c r="M157" i="2" l="1"/>
  <c r="N157" i="2"/>
  <c r="L158" i="2"/>
  <c r="M158" i="2" l="1"/>
  <c r="N158" i="2" s="1"/>
  <c r="L159" i="2"/>
  <c r="M159" i="2" l="1"/>
  <c r="N159" i="2" s="1"/>
  <c r="L160" i="2"/>
  <c r="M160" i="2" l="1"/>
  <c r="N160" i="2" s="1"/>
  <c r="L161" i="2"/>
  <c r="M161" i="2" l="1"/>
  <c r="N161" i="2" s="1"/>
  <c r="L162" i="2"/>
  <c r="M162" i="2" l="1"/>
  <c r="N162" i="2" s="1"/>
  <c r="L163" i="2"/>
  <c r="M163" i="2" l="1"/>
  <c r="N163" i="2"/>
  <c r="L164" i="2"/>
  <c r="M164" i="2" l="1"/>
  <c r="L165" i="2"/>
  <c r="N164" i="2"/>
  <c r="M165" i="2" l="1"/>
  <c r="N165" i="2"/>
  <c r="L166" i="2"/>
  <c r="M166" i="2" l="1"/>
  <c r="N166" i="2"/>
  <c r="L167" i="2"/>
  <c r="M167" i="2" l="1"/>
  <c r="N167" i="2"/>
  <c r="L168" i="2"/>
  <c r="M168" i="2" l="1"/>
  <c r="N168" i="2"/>
  <c r="L169" i="2"/>
  <c r="M169" i="2" l="1"/>
  <c r="N169" i="2"/>
  <c r="L170" i="2"/>
  <c r="M170" i="2" l="1"/>
  <c r="N170" i="2" s="1"/>
  <c r="L171" i="2"/>
  <c r="M171" i="2" l="1"/>
  <c r="N171" i="2"/>
  <c r="L172" i="2"/>
  <c r="M172" i="2" l="1"/>
  <c r="N172" i="2"/>
  <c r="L173" i="2"/>
  <c r="M173" i="2" l="1"/>
  <c r="N173" i="2" s="1"/>
  <c r="L174" i="2"/>
  <c r="M174" i="2" l="1"/>
  <c r="N174" i="2"/>
  <c r="L175" i="2"/>
  <c r="M175" i="2" l="1"/>
  <c r="N175" i="2" s="1"/>
  <c r="L176" i="2"/>
  <c r="M176" i="2" l="1"/>
  <c r="N176" i="2"/>
  <c r="L177" i="2"/>
  <c r="M177" i="2" l="1"/>
  <c r="N177" i="2"/>
  <c r="L178" i="2"/>
  <c r="M178" i="2" l="1"/>
  <c r="N178" i="2"/>
  <c r="L179" i="2"/>
  <c r="M179" i="2" l="1"/>
  <c r="N179" i="2" s="1"/>
  <c r="L180" i="2"/>
  <c r="M180" i="2" l="1"/>
  <c r="N180" i="2"/>
  <c r="L181" i="2"/>
  <c r="M181" i="2" l="1"/>
  <c r="N181" i="2"/>
  <c r="L182" i="2"/>
  <c r="M182" i="2" l="1"/>
  <c r="N182" i="2"/>
  <c r="L183" i="2"/>
  <c r="M183" i="2" l="1"/>
  <c r="N183" i="2" s="1"/>
  <c r="L184" i="2"/>
  <c r="M184" i="2" l="1"/>
  <c r="N184" i="2"/>
  <c r="L185" i="2"/>
  <c r="M185" i="2" l="1"/>
  <c r="N185" i="2" s="1"/>
  <c r="L186" i="2"/>
  <c r="M186" i="2" l="1"/>
  <c r="N186" i="2"/>
  <c r="L187" i="2"/>
  <c r="M187" i="2" l="1"/>
  <c r="N187" i="2" s="1"/>
  <c r="L188" i="2"/>
  <c r="M188" i="2" l="1"/>
  <c r="N188" i="2" s="1"/>
  <c r="L189" i="2"/>
  <c r="M189" i="2" l="1"/>
  <c r="N189" i="2" s="1"/>
  <c r="L190" i="2"/>
  <c r="M190" i="2" l="1"/>
  <c r="N190" i="2"/>
  <c r="L191" i="2"/>
  <c r="M191" i="2" l="1"/>
  <c r="N191" i="2"/>
  <c r="L192" i="2"/>
  <c r="M192" i="2" l="1"/>
  <c r="N192" i="2" s="1"/>
  <c r="L193" i="2"/>
  <c r="M193" i="2" l="1"/>
  <c r="N193" i="2" s="1"/>
  <c r="L194" i="2"/>
  <c r="L195" i="2" l="1"/>
  <c r="M194" i="2"/>
  <c r="M195" i="2" l="1"/>
  <c r="N195" i="2" s="1"/>
  <c r="N194" i="2"/>
  <c r="L196" i="2"/>
  <c r="M196" i="2" l="1"/>
  <c r="N196" i="2" s="1"/>
  <c r="L197" i="2"/>
  <c r="L198" i="2" l="1"/>
  <c r="M197" i="2"/>
  <c r="N197" i="2" s="1"/>
  <c r="M198" i="2" l="1"/>
  <c r="N198" i="2" s="1"/>
  <c r="L199" i="2"/>
  <c r="M199" i="2" l="1"/>
  <c r="N199" i="2" s="1"/>
  <c r="L200" i="2"/>
  <c r="M200" i="2" l="1"/>
  <c r="N200" i="2" s="1"/>
  <c r="L201" i="2"/>
  <c r="M201" i="2" l="1"/>
  <c r="N201" i="2" s="1"/>
  <c r="L202" i="2"/>
  <c r="M202" i="2" l="1"/>
  <c r="N202" i="2" s="1"/>
  <c r="L203" i="2"/>
  <c r="M203" i="2" l="1"/>
  <c r="N203" i="2"/>
  <c r="L204" i="2"/>
  <c r="M204" i="2" l="1"/>
  <c r="N204" i="2" s="1"/>
  <c r="L205" i="2"/>
  <c r="M205" i="2" l="1"/>
  <c r="N205" i="2"/>
  <c r="L206" i="2"/>
  <c r="M206" i="2" l="1"/>
  <c r="N206" i="2" s="1"/>
  <c r="L207" i="2"/>
  <c r="M207" i="2" l="1"/>
  <c r="N207" i="2" s="1"/>
  <c r="L208" i="2"/>
  <c r="M208" i="2" l="1"/>
  <c r="N208" i="2" s="1"/>
  <c r="L209" i="2"/>
  <c r="M209" i="2" l="1"/>
  <c r="N209" i="2" s="1"/>
  <c r="L210" i="2"/>
  <c r="M210" i="2" l="1"/>
  <c r="N210" i="2" s="1"/>
  <c r="L211" i="2"/>
  <c r="M211" i="2" l="1"/>
  <c r="N211" i="2"/>
  <c r="L212" i="2"/>
  <c r="M212" i="2" l="1"/>
  <c r="N212" i="2" s="1"/>
  <c r="L213" i="2"/>
  <c r="M213" i="2" l="1"/>
  <c r="N213" i="2" s="1"/>
  <c r="L214" i="2"/>
  <c r="L215" i="2" l="1"/>
  <c r="M214" i="2"/>
  <c r="M215" i="2" l="1"/>
  <c r="N215" i="2" s="1"/>
  <c r="N214" i="2"/>
  <c r="L216" i="2"/>
  <c r="M216" i="2" l="1"/>
  <c r="N216" i="2"/>
  <c r="L217" i="2"/>
  <c r="M217" i="2" l="1"/>
  <c r="N217" i="2" s="1"/>
  <c r="L218" i="2"/>
  <c r="M218" i="2" l="1"/>
  <c r="N218" i="2" s="1"/>
  <c r="L219" i="2"/>
  <c r="M219" i="2" l="1"/>
  <c r="N219" i="2" s="1"/>
  <c r="L220" i="2"/>
  <c r="M220" i="2" l="1"/>
  <c r="N220" i="2" s="1"/>
  <c r="L221" i="2"/>
  <c r="M221" i="2" l="1"/>
  <c r="N221" i="2"/>
  <c r="L222" i="2"/>
  <c r="M222" i="2" l="1"/>
  <c r="N222" i="2" s="1"/>
  <c r="L223" i="2"/>
  <c r="M223" i="2" l="1"/>
  <c r="N223" i="2" s="1"/>
  <c r="L224" i="2"/>
  <c r="M224" i="2" l="1"/>
  <c r="N224" i="2"/>
  <c r="L225" i="2"/>
  <c r="M225" i="2" l="1"/>
  <c r="N225" i="2" s="1"/>
  <c r="L226" i="2"/>
  <c r="M226" i="2" l="1"/>
  <c r="N226" i="2" s="1"/>
  <c r="L227" i="2"/>
  <c r="M227" i="2" l="1"/>
  <c r="N227" i="2" s="1"/>
  <c r="L228" i="2"/>
  <c r="M228" i="2" l="1"/>
  <c r="N228" i="2"/>
  <c r="L229" i="2"/>
  <c r="M229" i="2" l="1"/>
  <c r="N229" i="2" s="1"/>
  <c r="L230" i="2"/>
  <c r="M230" i="2" l="1"/>
  <c r="N230" i="2" s="1"/>
  <c r="L231" i="2"/>
  <c r="M231" i="2" l="1"/>
  <c r="N231" i="2" s="1"/>
  <c r="L232" i="2"/>
  <c r="M232" i="2" l="1"/>
  <c r="N232" i="2"/>
  <c r="L233" i="2"/>
  <c r="M233" i="2" l="1"/>
  <c r="N233" i="2" s="1"/>
  <c r="L234" i="2"/>
  <c r="M234" i="2" l="1"/>
  <c r="N234" i="2"/>
  <c r="L235" i="2"/>
  <c r="M235" i="2" l="1"/>
  <c r="N235" i="2" s="1"/>
  <c r="L236" i="2"/>
  <c r="M236" i="2" l="1"/>
  <c r="N236" i="2" s="1"/>
  <c r="L237" i="2"/>
  <c r="L238" i="2" l="1"/>
  <c r="M237" i="2"/>
  <c r="N237" i="2" s="1"/>
  <c r="M238" i="2" l="1"/>
  <c r="N238" i="2" s="1"/>
  <c r="L239" i="2"/>
  <c r="M239" i="2" l="1"/>
  <c r="N239" i="2" s="1"/>
  <c r="L240" i="2"/>
  <c r="M240" i="2" l="1"/>
  <c r="N240" i="2" s="1"/>
  <c r="L241" i="2"/>
  <c r="M241" i="2" l="1"/>
  <c r="N241" i="2" s="1"/>
  <c r="L242" i="2"/>
  <c r="M242" i="2" l="1"/>
  <c r="N242" i="2" s="1"/>
  <c r="L243" i="2"/>
  <c r="M243" i="2" l="1"/>
  <c r="N243" i="2" s="1"/>
  <c r="L244" i="2"/>
  <c r="M244" i="2" l="1"/>
  <c r="N244" i="2" s="1"/>
  <c r="L245" i="2"/>
  <c r="M245" i="2" l="1"/>
  <c r="N245" i="2" s="1"/>
  <c r="L246" i="2"/>
  <c r="M246" i="2" l="1"/>
  <c r="N246" i="2" s="1"/>
  <c r="L247" i="2"/>
  <c r="M247" i="2" l="1"/>
  <c r="N247" i="2" s="1"/>
  <c r="L248" i="2"/>
  <c r="M248" i="2" l="1"/>
  <c r="N248" i="2" s="1"/>
  <c r="L249" i="2"/>
  <c r="M249" i="2" l="1"/>
  <c r="N249" i="2"/>
  <c r="L250" i="2"/>
  <c r="M250" i="2" l="1"/>
  <c r="N250" i="2"/>
  <c r="L251" i="2"/>
  <c r="M251" i="2" l="1"/>
  <c r="N251" i="2"/>
  <c r="L252" i="2"/>
  <c r="M252" i="2" l="1"/>
  <c r="N252" i="2" s="1"/>
  <c r="L253" i="2"/>
  <c r="M253" i="2" l="1"/>
  <c r="N253" i="2" s="1"/>
  <c r="L254" i="2"/>
  <c r="M254" i="2" l="1"/>
  <c r="N254" i="2" s="1"/>
  <c r="L255" i="2"/>
  <c r="M255" i="2" l="1"/>
  <c r="N255" i="2"/>
  <c r="L256" i="2"/>
  <c r="M256" i="2" l="1"/>
  <c r="N256" i="2"/>
  <c r="L257" i="2"/>
  <c r="M257" i="2" l="1"/>
  <c r="N257" i="2" s="1"/>
  <c r="L258" i="2"/>
  <c r="M258" i="2" l="1"/>
  <c r="N258" i="2" s="1"/>
  <c r="L259" i="2"/>
  <c r="M259" i="2" l="1"/>
  <c r="N259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Ικανοποιημένος χρήστης του MS Office</author>
  </authors>
  <commentList>
    <comment ref="AP21" authorId="0" shapeId="0" xr:uid="{00000000-0006-0000-0000-000001000000}">
      <text>
        <r>
          <rPr>
            <sz val="10"/>
            <color indexed="81"/>
            <rFont val="Tahoma"/>
            <charset val="161"/>
          </rPr>
          <t>ΓΡΑΨΤΕ ΤΟ ΕΠΙΤΟΚΙΟ ΤΟΥ ΔΑΝΕΙΟΥ...</t>
        </r>
      </text>
    </comment>
    <comment ref="AQ21" authorId="0" shapeId="0" xr:uid="{00000000-0006-0000-0000-000002000000}">
      <text>
        <r>
          <rPr>
            <sz val="10"/>
            <color indexed="81"/>
            <rFont val="Tahoma"/>
            <charset val="161"/>
          </rPr>
          <t>ΤΡΙΜΗΝΟ ΕΞΑΜΗΝΟ ΕΤΟΣ ΣΥΜΠΛΗΡΩΝΟΝΤΑΙ ΑΥΤΟΜΑΤΑ ..</t>
        </r>
      </text>
    </comment>
    <comment ref="AR21" authorId="0" shapeId="0" xr:uid="{00000000-0006-0000-0000-000003000000}">
      <text>
        <r>
          <rPr>
            <sz val="10"/>
            <color indexed="81"/>
            <rFont val="Tahoma"/>
            <charset val="161"/>
          </rPr>
          <t>ΤΡΙΜΗΝΟ ΕΞΑΜΗΝΟ ΕΤΟΣ ΣΥΜΠΛΗΡΩΝΟΝΤΑΙ ΑΥΤΟΜΑΤΑ ..</t>
        </r>
      </text>
    </comment>
    <comment ref="AS21" authorId="0" shapeId="0" xr:uid="{00000000-0006-0000-0000-000004000000}">
      <text>
        <r>
          <rPr>
            <sz val="10"/>
            <color indexed="81"/>
            <rFont val="Tahoma"/>
            <charset val="161"/>
          </rPr>
          <t>ΤΡΙΜΗΝΟ ΕΞΑΜΗΝΟ ΕΤΟΣ ΣΥΜΠΛΗΡΩΝΟΝΤΑΙ ΑΥΤΟΜΑΤΑ ..</t>
        </r>
      </text>
    </comment>
    <comment ref="AP23" authorId="0" shapeId="0" xr:uid="{00000000-0006-0000-0000-000005000000}">
      <text>
        <r>
          <rPr>
            <sz val="10"/>
            <color indexed="81"/>
            <rFont val="Tahoma"/>
            <charset val="161"/>
          </rPr>
          <t>ΤΟ ΠΟΣΟ ΤΟΥ ΔΑΝΕΙΟΥ …</t>
        </r>
      </text>
    </comment>
    <comment ref="AP27" authorId="0" shapeId="0" xr:uid="{00000000-0006-0000-0000-000006000000}">
      <text>
        <r>
          <rPr>
            <sz val="10"/>
            <color indexed="81"/>
            <rFont val="Tahoma"/>
            <charset val="161"/>
          </rPr>
          <t xml:space="preserve">ΤΗΝ ΔΙΑΡΚΕΙΑ ΤΟΥ ΔΑΝΕΙΟΥ ΣΕ ΕΤΗ…..
</t>
        </r>
      </text>
    </comment>
  </commentList>
</comments>
</file>

<file path=xl/sharedStrings.xml><?xml version="1.0" encoding="utf-8"?>
<sst xmlns="http://schemas.openxmlformats.org/spreadsheetml/2006/main" count="66" uniqueCount="63">
  <si>
    <t>δόση…</t>
  </si>
  <si>
    <t>ΜΗΝΑ</t>
  </si>
  <si>
    <t>ΤΡΙΜΗΝΟ</t>
  </si>
  <si>
    <t>ΕΞΑΜΗΝΗ</t>
  </si>
  <si>
    <t>ΕΤΗΣΙΑ</t>
  </si>
  <si>
    <t>ΕΠΙΤΟΚΙΟΥ ΔΑΝΕΙΟΥ</t>
  </si>
  <si>
    <t>ΠΟΣΟ ΔΑΝΕΙΟΥ (EYΡΩ)</t>
  </si>
  <si>
    <t>ΑΡΙΘΜΟΣ ΔΟΣΕΩΝ</t>
  </si>
  <si>
    <t>ΕΤΗ ΑΠΟΠΛΗΡΩΜΗΣ</t>
  </si>
  <si>
    <t>ΕΠΙΤΟΚΙΟ ΜΕ ΕΦΤΕ (3%)</t>
  </si>
  <si>
    <t>ΕΠΙΤΟΚΙΟ ΠΟΥ ΑΝΤΙΣΤΟΙΧΕΙ ΣΤΗΝ ΔΟΣΗ</t>
  </si>
  <si>
    <t>ΣΥΝΤΕΛΕΣΤΗΣ ΠΟΥ ΑΝΤΙΣΤΟΙΧΕΙ ΣΤΗΝ ΠΕΡΙΠΤΩΣΗ</t>
  </si>
  <si>
    <t>Η ΔΟΣΗ που θα πληρώνετε ……</t>
  </si>
  <si>
    <t>Συνολικά το ΕΤΟΣ θα πληρώνετε …</t>
  </si>
  <si>
    <t>…και για να ΕΞΟΦΛΗΣΕΤΕ το Δάνειο θα έχετε πληρώσει….</t>
  </si>
  <si>
    <t>… άρα θα πληρώσετε ΤΟΚΟΥΣ* για το Δάνειο…</t>
  </si>
  <si>
    <t>ΚΕΦΑΛΑΙΟ</t>
  </si>
  <si>
    <t>ΠΕΡΙΟΔΟΙ ΔΑΝΕΙΟΥ</t>
  </si>
  <si>
    <t>ΕΠΙΤΟΚΙΟ ΠΕΡΙΟΔΟΥ</t>
  </si>
  <si>
    <t>ΠΕΡΙΟΔΟΣ</t>
  </si>
  <si>
    <t>ΤΧΡ ΔΟΣΗ</t>
  </si>
  <si>
    <t>ΜΗΝΙΑΙΑ</t>
  </si>
  <si>
    <t>ΔΟΣΗ ΚΆΘΕ</t>
  </si>
  <si>
    <t xml:space="preserve">ΕΤΗΣΙΕΣ </t>
  </si>
  <si>
    <t>ΕΞΑΜΗΝΟ</t>
  </si>
  <si>
    <t>ΔΟΣΕΙΣ</t>
  </si>
  <si>
    <t>ΕΠΙΤΟΚΙΟ ΔΑΝΕΙΟΥ</t>
  </si>
  <si>
    <t>Α. ΔΕΔΟΜΕΝΑ ΔΑΝΕΙΟΥ</t>
  </si>
  <si>
    <t>ΕΤΟΣ</t>
  </si>
  <si>
    <t>ΤΟ ΟΠΟΙΟ ΘΑ ΧΟΡΗΓΗΘΕΙ ΜΕ ΕΠΙΤΟΚΙΟ :</t>
  </si>
  <si>
    <t>ΣΥΝΟΛΟ</t>
  </si>
  <si>
    <t>ΑΝΔΡΑΣ</t>
  </si>
  <si>
    <t>ΓΥΝΑΙΚΑ</t>
  </si>
  <si>
    <t>ΤΧΡ</t>
  </si>
  <si>
    <t>ΔΟΣΗ</t>
  </si>
  <si>
    <t>ΤΟΚΟΣ</t>
  </si>
  <si>
    <t>ΠΕΡΙΟΔΟΥ</t>
  </si>
  <si>
    <t>ΤΟΚΩΝ</t>
  </si>
  <si>
    <t>ΠΛΗΡΩΜΗ</t>
  </si>
  <si>
    <t>ΣΥΝΟΛΙΚΟ</t>
  </si>
  <si>
    <t>ΥΠΟΛΟΙΠΟ</t>
  </si>
  <si>
    <t>ΚΕΦΑΛΑΙΟΥ</t>
  </si>
  <si>
    <t xml:space="preserve">   ΕΚΤΑΜΙΕΥΣΗ ΔΑΝΕΙΟΥ </t>
  </si>
  <si>
    <t xml:space="preserve">Α/Α </t>
  </si>
  <si>
    <t>Δ Α Ν Ε Ι Ο</t>
  </si>
  <si>
    <t>ΕΠΙΘΥΜΕΙΤΕ ΔΑΝΕΙΟ ΣΕ ΕΥΡΩ :</t>
  </si>
  <si>
    <t>ΚAΘΕ ΔΟΣΗ ΤΧΡ ΘΑ ΕIΝΑΙ ΠΟΣΟΥ ΕΥΡΩ :</t>
  </si>
  <si>
    <t>ΚΆΘΕ ΧΡΟΝΟ ΘΑ ΠΛΗΡΩΝΕΤΕ ΕΥΡΩ  :</t>
  </si>
  <si>
    <t>ΣΥΝΟΛΙΚΑ ΘΑ ΠΛΗΡΩΣΕΤΕ ΓΙΑ ΟΛΟ ΤΟ ΔΑΝΕΙΟ :</t>
  </si>
  <si>
    <t xml:space="preserve">ΑΡΑ ΘΑ ΕΧΕΤΕ ΠΛΗΡΩΣΕΙ ΤΟΚΟΥΣ : </t>
  </si>
  <si>
    <t>ΜΕ ΤΟΚΟΧΡΕΟΛΥΤΙΚΕΣ ΔΟΣΕΙΣ ΚΆΘΕ :</t>
  </si>
  <si>
    <t>{"Captcha":{"Heading":"Enter the number displayed below.","Message":"This is to verify that you are a human visitor, to prevent automated form submissions.","OkButton":"OK","CancelButton":"Cancel","ErrorMessage":"Your answer is incorrect, please try again."},"RequiredField":{"ErrorMessage":"The fields with the red border are required.","OkButton":"OK","DDLDefaultRequiredText":"Please Select"},"WizardButton":{"Next":"Next","Previous":"Previous","Cancel":"Cancel","Finish":"Finish"},"ToolbarButton":{"Submit":"Submit","Print":"Print","PrintAll":"Print All","Reset":"Reset","Update":"Update","Back":"Back"},"BrowserAndLocation":{"Browsers":[{"Name":"chrome.exe"}],"ConversionPath":"C:\\Users\\user\\Dropbox\\HelpPost.gr\\calculators\\math"},"AdvancedSettingsModels":[],"Dropbox":{"AccessToken":"","AccessSecret":""},"SpreadsheetServer":{"Username":"","Password":"","ServerUrl":""},"ConfigureSubmitDefault":{"Email":"m.venitourakis@gmail.com"},"MessageBubble":{"Close":false,"TopMsg":0}}</t>
  </si>
  <si>
    <t>{"InputDetection":0,"RecalcMode":0,"Layout":0,"LayoutSamePagesHeightEnabled":false,"Theme":{"BgColor":"#FFFFFFFF","BgImage":"","InputBorderStyle":0,"AppliedTheme":""},"SmartphoneSettings":{"ViewportLock":true,"UseOldViewEngine":false,"EnableZoom":false,"EnableSwipe":false,"HideToolbar":false,"InheritBackgroundColor":false,"CheckboxFlavor":1,"ShowBubble":false},"Name":"doseis-analisi","Flavor":0,"Edition":2,"CopyProtect":{"IsEnabled":false,"DomainName":""},"HideSscPoweredlogo":false,"AspnetConfig":{"BrowseUrl":"http://localhost/ssc","FileExtension":0},"NodeSecureLoginEnabled":false,"SmartphoneTheme":0,"Toolbar":{"Position":1,"IsSubmit":false,"IsPrintSheet":false,"IsPrintAll":false,"IsPrintThis":false,"IsReset":true,"IsUpdate":false},"ConfigureSubmit":{"IsShowCaptcha":false,"IsUseSscWebServer":true,"ReceiverCode":"m.venitourakis@gmail.com","IsFreeService":false,"IsAdvanceService":true,"IsSecureEmail":false,"IsDemonstrationService":false,"AfterSuccessfulSubmit":"","AfterFailSubmit":"","AfterCancelWizard":"","IsUseOwnWebServer":false,"OwnWebServerURL":"","OwnWebServerTarget":"","SubmitTarget":0},"IgnoreBgInputCell":false,"ButtonStyle":0,"ResponsiveDesignDisabled":false,"HideLookupRange":false,"BrowserStorageEnabled":false,"RealtimeSyncEnabled":false,"GoogleAnalyticsTrackingId":"","GoogleApiKey":"","ChartSelected":3,"ChartYAxisFixed":false}</t>
  </si>
  <si>
    <t>{"IsHide":false,"HiddenInExcel":false,"SheetId":-1,"Name":"doseis","Guid":"MGDBQU","Index":1,"VisibleRange":"","SheetTheme":{"TabColor":"","BodyColor":"","BodyImage":""},"IsPrintSheet":false}</t>
  </si>
  <si>
    <t>ΔΟΣΗΣ</t>
  </si>
  <si>
    <t>ΗΜΕΡΟΜΗΝΙΑ</t>
  </si>
  <si>
    <t>ΠΛΗΡΩΜΗΣ</t>
  </si>
  <si>
    <t>ΥΠΟΛΟΓΙΣΜΟΣ ΔΟΣΕΩΝ ΤΟΚΟΧΡΕΟΛΥΤΙΚΟΥ ΔΑΝΕΙΟΥ</t>
  </si>
  <si>
    <t>Β. ΑΠΟΤΕΛΕΣΜΑΤΑ - ΔΟΣΕΙΣ ΔΑΝΕΙΟΥ</t>
  </si>
  <si>
    <r>
      <t>ΗΜΕΡΟΜΗΝΙΑ ΕΚΤΑΜΙΕΥΣΗΣ ΔΑΝΕΙΟΥ</t>
    </r>
    <r>
      <rPr>
        <sz val="9"/>
        <color theme="4" tint="-0.499984740745262"/>
        <rFont val="Calibri"/>
        <family val="2"/>
        <charset val="161"/>
        <scheme val="minor"/>
      </rPr>
      <t xml:space="preserve"> πχ 15/5/2019</t>
    </r>
  </si>
  <si>
    <t>TO OΠΟΙΟ ΘΑ ΕΞΟΦΛΗΘΕΙ ΣΕ ΔΙΑΡΚΕΙΑ ΕΤΩΝ :</t>
  </si>
  <si>
    <t>Ypologismos.gr</t>
  </si>
  <si>
    <t>Μάιος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</si>
</sst>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.00\ &quot;Δρχ&quot;;[Red]\-#,##0.00\ &quot;Δρχ&quot;"/>
    <numFmt numFmtId="165" formatCode="0.000%"/>
    <numFmt numFmtId="166" formatCode="0.000"/>
    <numFmt numFmtId="167" formatCode="#"/>
    <numFmt numFmtId="168" formatCode="#,##0.0"/>
    <numFmt numFmtId="169" formatCode="d\ mmmm\ yyyy"/>
    <numFmt numFmtId="170" formatCode="dd\-mmm\-yy"/>
    <numFmt numFmtId="171" formatCode="dd/mm/yy"/>
    <numFmt numFmtId="172" formatCode="dd\-mmm\-yyyy"/>
  </numFmts>
  <fonts count="34">
    <font>
      <sz val="10"/>
      <name val="Arial Greek"/>
      <charset val="161"/>
    </font>
    <font>
      <sz val="10"/>
      <name val="Arial Greek"/>
      <charset val="161"/>
    </font>
    <font>
      <b/>
      <sz val="12"/>
      <name val="Arial Greek"/>
      <family val="2"/>
      <charset val="161"/>
    </font>
    <font>
      <sz val="12"/>
      <name val="Arial Greek"/>
      <charset val="161"/>
    </font>
    <font>
      <b/>
      <sz val="12"/>
      <name val="PA-Benson-Cnd-Medium"/>
      <family val="1"/>
      <charset val="161"/>
    </font>
    <font>
      <sz val="12"/>
      <name val="Arial Greek"/>
      <family val="2"/>
      <charset val="161"/>
    </font>
    <font>
      <b/>
      <sz val="12"/>
      <name val="Arial Greek"/>
      <family val="2"/>
      <charset val="161"/>
    </font>
    <font>
      <sz val="10"/>
      <name val="Arial Greek"/>
      <family val="2"/>
      <charset val="161"/>
    </font>
    <font>
      <b/>
      <sz val="10"/>
      <name val="Arial Greek"/>
      <family val="2"/>
      <charset val="161"/>
    </font>
    <font>
      <b/>
      <sz val="9"/>
      <name val="Arial Greek"/>
      <family val="2"/>
      <charset val="161"/>
    </font>
    <font>
      <b/>
      <i/>
      <sz val="16"/>
      <color indexed="10"/>
      <name val="Arial"/>
      <family val="2"/>
      <charset val="161"/>
    </font>
    <font>
      <b/>
      <i/>
      <sz val="14"/>
      <color indexed="10"/>
      <name val="Arial"/>
      <family val="2"/>
      <charset val="161"/>
    </font>
    <font>
      <b/>
      <sz val="12"/>
      <name val="Arial"/>
      <family val="2"/>
      <charset val="161"/>
    </font>
    <font>
      <sz val="12"/>
      <name val="Arial"/>
      <family val="2"/>
      <charset val="161"/>
    </font>
    <font>
      <sz val="10"/>
      <name val="Arial"/>
      <family val="2"/>
      <charset val="161"/>
    </font>
    <font>
      <b/>
      <sz val="14"/>
      <name val="Arial"/>
      <family val="2"/>
      <charset val="161"/>
    </font>
    <font>
      <b/>
      <sz val="13"/>
      <name val="Arial"/>
      <family val="2"/>
      <charset val="161"/>
    </font>
    <font>
      <b/>
      <sz val="13"/>
      <color indexed="10"/>
      <name val="Arial"/>
      <family val="2"/>
      <charset val="161"/>
    </font>
    <font>
      <sz val="7"/>
      <name val="Arial Greek"/>
      <family val="2"/>
      <charset val="161"/>
    </font>
    <font>
      <b/>
      <sz val="8"/>
      <name val="Arial Greek"/>
      <family val="2"/>
      <charset val="161"/>
    </font>
    <font>
      <sz val="10"/>
      <color indexed="81"/>
      <name val="Tahoma"/>
      <charset val="161"/>
    </font>
    <font>
      <sz val="12"/>
      <color theme="4" tint="-0.499984740745262"/>
      <name val="Calibri"/>
      <family val="2"/>
      <scheme val="minor"/>
    </font>
    <font>
      <u/>
      <sz val="12"/>
      <color theme="4" tint="-0.499984740745262"/>
      <name val="Calibri"/>
      <family val="2"/>
      <scheme val="minor"/>
    </font>
    <font>
      <sz val="8"/>
      <color theme="4" tint="-0.499984740745262"/>
      <name val="Calibri"/>
      <family val="2"/>
      <charset val="161"/>
      <scheme val="minor"/>
    </font>
    <font>
      <sz val="10"/>
      <color theme="4" tint="-0.499984740745262"/>
      <name val="Calibri"/>
      <family val="2"/>
      <charset val="161"/>
      <scheme val="minor"/>
    </font>
    <font>
      <sz val="9"/>
      <color theme="4" tint="-0.499984740745262"/>
      <name val="Calibri"/>
      <family val="2"/>
      <charset val="161"/>
      <scheme val="minor"/>
    </font>
    <font>
      <b/>
      <sz val="10"/>
      <color theme="4" tint="-0.499984740745262"/>
      <name val="Calibri"/>
      <family val="2"/>
      <charset val="161"/>
      <scheme val="minor"/>
    </font>
    <font>
      <b/>
      <sz val="9"/>
      <color theme="4" tint="-0.499984740745262"/>
      <name val="Calibri"/>
      <family val="2"/>
      <charset val="161"/>
      <scheme val="minor"/>
    </font>
    <font>
      <sz val="11"/>
      <color theme="4" tint="-0.499984740745262"/>
      <name val="Calibri"/>
      <family val="2"/>
      <charset val="161"/>
      <scheme val="minor"/>
    </font>
    <font>
      <b/>
      <sz val="11"/>
      <color theme="4" tint="-0.499984740745262"/>
      <name val="Calibri"/>
      <family val="2"/>
      <charset val="161"/>
      <scheme val="minor"/>
    </font>
    <font>
      <sz val="12"/>
      <color theme="4" tint="-0.499984740745262"/>
      <name val="Calibri"/>
      <family val="2"/>
      <charset val="161"/>
      <scheme val="minor"/>
    </font>
    <font>
      <b/>
      <sz val="12"/>
      <color theme="4" tint="-0.499984740745262"/>
      <name val="Calibri"/>
      <family val="2"/>
      <charset val="161"/>
      <scheme val="minor"/>
    </font>
    <font>
      <b/>
      <sz val="13"/>
      <color theme="4" tint="-0.499984740745262"/>
      <name val="Calibri"/>
      <family val="2"/>
      <charset val="161"/>
      <scheme val="minor"/>
    </font>
    <font>
      <u/>
      <sz val="10"/>
      <color theme="10"/>
      <name val="Arial Greek"/>
      <charset val="161"/>
    </font>
  </fonts>
  <fills count="1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5" tint="-0.249977111117893"/>
      </bottom>
      <diagonal/>
    </border>
    <border>
      <left/>
      <right/>
      <top/>
      <bottom style="medium">
        <color theme="5" tint="-0.249977111117893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3" fillId="0" borderId="0" applyNumberFormat="0" applyFill="0" applyBorder="0" applyAlignment="0" applyProtection="0"/>
  </cellStyleXfs>
  <cellXfs count="151">
    <xf numFmtId="0" fontId="0" fillId="0" borderId="0" xfId="0"/>
    <xf numFmtId="0" fontId="29" fillId="11" borderId="18" xfId="0" applyFont="1" applyFill="1" applyBorder="1" applyAlignment="1" applyProtection="1">
      <alignment horizontal="center" vertical="center"/>
      <protection hidden="1"/>
    </xf>
    <xf numFmtId="0" fontId="29" fillId="11" borderId="18" xfId="0" applyFont="1" applyFill="1" applyBorder="1" applyAlignment="1" applyProtection="1">
      <alignment vertical="center"/>
      <protection hidden="1"/>
    </xf>
    <xf numFmtId="0" fontId="27" fillId="11" borderId="18" xfId="0" applyFont="1" applyFill="1" applyBorder="1" applyAlignment="1" applyProtection="1">
      <alignment horizontal="center" vertical="center"/>
      <protection hidden="1"/>
    </xf>
    <xf numFmtId="0" fontId="21" fillId="0" borderId="7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Alignment="1" applyProtection="1">
      <alignment vertical="center"/>
      <protection hidden="1"/>
    </xf>
    <xf numFmtId="0" fontId="21" fillId="2" borderId="0" xfId="0" applyFont="1" applyFill="1" applyAlignment="1" applyProtection="1">
      <alignment vertical="center"/>
      <protection hidden="1"/>
    </xf>
    <xf numFmtId="0" fontId="21" fillId="0" borderId="0" xfId="0" applyFont="1" applyFill="1" applyAlignment="1" applyProtection="1">
      <alignment horizontal="center" vertical="center"/>
      <protection hidden="1"/>
    </xf>
    <xf numFmtId="0" fontId="21" fillId="4" borderId="0" xfId="0" applyFont="1" applyFill="1" applyAlignment="1" applyProtection="1">
      <alignment vertical="center"/>
      <protection hidden="1"/>
    </xf>
    <xf numFmtId="1" fontId="21" fillId="4" borderId="0" xfId="0" applyNumberFormat="1" applyFont="1" applyFill="1" applyAlignment="1" applyProtection="1">
      <alignment vertical="center"/>
      <protection hidden="1"/>
    </xf>
    <xf numFmtId="0" fontId="31" fillId="0" borderId="0" xfId="0" applyFont="1" applyFill="1" applyAlignment="1" applyProtection="1">
      <alignment vertical="center"/>
      <protection hidden="1"/>
    </xf>
    <xf numFmtId="0" fontId="21" fillId="6" borderId="0" xfId="0" applyFont="1" applyFill="1" applyBorder="1" applyAlignment="1" applyProtection="1">
      <alignment vertical="center"/>
      <protection locked="0" hidden="1"/>
    </xf>
    <xf numFmtId="0" fontId="31" fillId="4" borderId="10" xfId="0" applyFont="1" applyFill="1" applyBorder="1" applyAlignment="1" applyProtection="1">
      <alignment horizontal="center" vertical="center"/>
      <protection hidden="1"/>
    </xf>
    <xf numFmtId="0" fontId="21" fillId="4" borderId="10" xfId="0" applyFont="1" applyFill="1" applyBorder="1" applyAlignment="1" applyProtection="1">
      <alignment horizontal="center" vertical="center"/>
      <protection hidden="1"/>
    </xf>
    <xf numFmtId="0" fontId="21" fillId="3" borderId="10" xfId="0" applyFont="1" applyFill="1" applyBorder="1" applyAlignment="1" applyProtection="1">
      <alignment horizontal="center" vertical="center"/>
      <protection hidden="1"/>
    </xf>
    <xf numFmtId="3" fontId="21" fillId="0" borderId="7" xfId="0" applyNumberFormat="1" applyFont="1" applyFill="1" applyBorder="1" applyAlignment="1" applyProtection="1">
      <alignment horizontal="center" vertical="center"/>
      <protection hidden="1"/>
    </xf>
    <xf numFmtId="0" fontId="21" fillId="2" borderId="0" xfId="0" applyFont="1" applyFill="1" applyAlignment="1" applyProtection="1">
      <alignment horizontal="center" vertical="center"/>
      <protection hidden="1"/>
    </xf>
    <xf numFmtId="0" fontId="21" fillId="4" borderId="11" xfId="0" applyFont="1" applyFill="1" applyBorder="1" applyAlignment="1" applyProtection="1">
      <alignment horizontal="center" vertical="center"/>
      <protection hidden="1"/>
    </xf>
    <xf numFmtId="0" fontId="31" fillId="4" borderId="11" xfId="0" applyFont="1" applyFill="1" applyBorder="1" applyAlignment="1" applyProtection="1">
      <alignment horizontal="center" vertical="center"/>
      <protection hidden="1"/>
    </xf>
    <xf numFmtId="0" fontId="21" fillId="3" borderId="11" xfId="0" applyFont="1" applyFill="1" applyBorder="1" applyAlignment="1" applyProtection="1">
      <alignment horizontal="center" vertical="center"/>
      <protection hidden="1"/>
    </xf>
    <xf numFmtId="0" fontId="21" fillId="8" borderId="11" xfId="0" applyFont="1" applyFill="1" applyBorder="1" applyAlignment="1" applyProtection="1">
      <alignment horizontal="center" vertical="center"/>
      <protection locked="0" hidden="1"/>
    </xf>
    <xf numFmtId="0" fontId="31" fillId="4" borderId="11" xfId="0" applyFont="1" applyFill="1" applyBorder="1" applyAlignment="1" applyProtection="1">
      <alignment horizontal="center" vertical="center"/>
      <protection locked="0" hidden="1"/>
    </xf>
    <xf numFmtId="0" fontId="21" fillId="0" borderId="0" xfId="0" applyFont="1" applyFill="1" applyBorder="1" applyAlignment="1" applyProtection="1">
      <alignment horizontal="center" vertical="center"/>
      <protection hidden="1"/>
    </xf>
    <xf numFmtId="0" fontId="21" fillId="2" borderId="0" xfId="0" applyFont="1" applyFill="1" applyBorder="1" applyAlignment="1" applyProtection="1">
      <alignment horizontal="center" vertical="center"/>
      <protection hidden="1"/>
    </xf>
    <xf numFmtId="0" fontId="21" fillId="8" borderId="11" xfId="0" applyFont="1" applyFill="1" applyBorder="1" applyAlignment="1" applyProtection="1">
      <alignment horizontal="center" vertical="center"/>
      <protection hidden="1"/>
    </xf>
    <xf numFmtId="0" fontId="31" fillId="9" borderId="11" xfId="0" applyFont="1" applyFill="1" applyBorder="1" applyAlignment="1" applyProtection="1">
      <alignment horizontal="center" vertical="center"/>
      <protection hidden="1"/>
    </xf>
    <xf numFmtId="3" fontId="21" fillId="0" borderId="0" xfId="0" applyNumberFormat="1" applyFont="1" applyFill="1" applyBorder="1" applyAlignment="1" applyProtection="1">
      <alignment horizontal="center" vertical="center"/>
      <protection locked="0" hidden="1"/>
    </xf>
    <xf numFmtId="3" fontId="21" fillId="2" borderId="0" xfId="0" applyNumberFormat="1" applyFont="1" applyFill="1" applyBorder="1" applyAlignment="1" applyProtection="1">
      <alignment horizontal="center" vertical="center"/>
      <protection locked="0" hidden="1"/>
    </xf>
    <xf numFmtId="0" fontId="31" fillId="5" borderId="11" xfId="0" applyFont="1" applyFill="1" applyBorder="1" applyAlignment="1" applyProtection="1">
      <alignment horizontal="center" vertical="center"/>
      <protection hidden="1"/>
    </xf>
    <xf numFmtId="0" fontId="21" fillId="5" borderId="11" xfId="0" applyFont="1" applyFill="1" applyBorder="1" applyAlignment="1" applyProtection="1">
      <alignment horizontal="center" vertical="center"/>
      <protection hidden="1"/>
    </xf>
    <xf numFmtId="169" fontId="21" fillId="7" borderId="8" xfId="0" applyNumberFormat="1" applyFont="1" applyFill="1" applyBorder="1" applyAlignment="1" applyProtection="1">
      <alignment horizontal="center" vertical="center"/>
      <protection hidden="1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22" fillId="2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Border="1" applyAlignment="1" applyProtection="1">
      <alignment vertical="center"/>
      <protection hidden="1"/>
    </xf>
    <xf numFmtId="1" fontId="21" fillId="0" borderId="0" xfId="0" applyNumberFormat="1" applyFont="1" applyFill="1" applyBorder="1" applyAlignment="1" applyProtection="1">
      <alignment vertical="center"/>
      <protection hidden="1"/>
    </xf>
    <xf numFmtId="0" fontId="31" fillId="0" borderId="0" xfId="0" applyFont="1" applyFill="1" applyBorder="1" applyAlignment="1" applyProtection="1">
      <alignment horizontal="center" vertical="center"/>
      <protection hidden="1"/>
    </xf>
    <xf numFmtId="0" fontId="22" fillId="6" borderId="0" xfId="0" applyFont="1" applyFill="1" applyBorder="1" applyAlignment="1" applyProtection="1">
      <alignment horizontal="center" vertical="center"/>
      <protection hidden="1"/>
    </xf>
    <xf numFmtId="0" fontId="21" fillId="5" borderId="0" xfId="0" applyFont="1" applyFill="1" applyBorder="1" applyAlignment="1" applyProtection="1">
      <alignment horizontal="center" vertical="center"/>
      <protection hidden="1"/>
    </xf>
    <xf numFmtId="0" fontId="21" fillId="5" borderId="0" xfId="0" applyFont="1" applyFill="1" applyBorder="1" applyAlignment="1" applyProtection="1">
      <alignment vertical="center"/>
      <protection hidden="1"/>
    </xf>
    <xf numFmtId="1" fontId="21" fillId="5" borderId="0" xfId="0" applyNumberFormat="1" applyFont="1" applyFill="1" applyBorder="1" applyAlignment="1" applyProtection="1">
      <alignment vertical="center"/>
      <protection hidden="1"/>
    </xf>
    <xf numFmtId="0" fontId="31" fillId="5" borderId="0" xfId="0" applyFont="1" applyFill="1" applyBorder="1" applyAlignment="1" applyProtection="1">
      <alignment horizontal="center" vertical="center"/>
      <protection hidden="1"/>
    </xf>
    <xf numFmtId="0" fontId="21" fillId="6" borderId="0" xfId="0" applyFont="1" applyFill="1" applyBorder="1" applyAlignment="1" applyProtection="1">
      <alignment vertical="center"/>
      <protection hidden="1"/>
    </xf>
    <xf numFmtId="0" fontId="22" fillId="4" borderId="0" xfId="0" applyFont="1" applyFill="1" applyBorder="1" applyAlignment="1" applyProtection="1">
      <alignment horizontal="center" vertical="center"/>
      <protection hidden="1"/>
    </xf>
    <xf numFmtId="0" fontId="21" fillId="4" borderId="6" xfId="0" applyFont="1" applyFill="1" applyBorder="1" applyAlignment="1" applyProtection="1">
      <alignment horizontal="center" vertical="center"/>
      <protection hidden="1"/>
    </xf>
    <xf numFmtId="170" fontId="21" fillId="4" borderId="12" xfId="0" applyNumberFormat="1" applyFont="1" applyFill="1" applyBorder="1" applyAlignment="1" applyProtection="1">
      <alignment vertical="center"/>
      <protection hidden="1"/>
    </xf>
    <xf numFmtId="170" fontId="21" fillId="4" borderId="13" xfId="0" applyNumberFormat="1" applyFont="1" applyFill="1" applyBorder="1" applyAlignment="1" applyProtection="1">
      <alignment vertical="center"/>
      <protection hidden="1"/>
    </xf>
    <xf numFmtId="170" fontId="31" fillId="4" borderId="13" xfId="0" applyNumberFormat="1" applyFont="1" applyFill="1" applyBorder="1" applyAlignment="1" applyProtection="1">
      <alignment vertical="center"/>
      <protection hidden="1"/>
    </xf>
    <xf numFmtId="170" fontId="21" fillId="4" borderId="14" xfId="0" applyNumberFormat="1" applyFont="1" applyFill="1" applyBorder="1" applyAlignment="1" applyProtection="1">
      <alignment vertical="center"/>
      <protection hidden="1"/>
    </xf>
    <xf numFmtId="0" fontId="0" fillId="0" borderId="0" xfId="0" applyFill="1" applyAlignment="1">
      <alignment vertical="center"/>
    </xf>
    <xf numFmtId="169" fontId="21" fillId="0" borderId="0" xfId="0" applyNumberFormat="1" applyFont="1" applyFill="1" applyAlignment="1" applyProtection="1">
      <alignment vertical="center"/>
      <protection hidden="1"/>
    </xf>
    <xf numFmtId="0" fontId="18" fillId="0" borderId="0" xfId="0" applyFont="1" applyFill="1" applyAlignment="1">
      <alignment horizontal="right" vertical="center"/>
    </xf>
    <xf numFmtId="0" fontId="2" fillId="0" borderId="4" xfId="0" applyFont="1" applyFill="1" applyBorder="1" applyAlignment="1">
      <alignment horizontal="centerContinuous" vertical="center"/>
    </xf>
    <xf numFmtId="0" fontId="21" fillId="14" borderId="18" xfId="0" applyFont="1" applyFill="1" applyBorder="1" applyAlignment="1" applyProtection="1">
      <alignment vertical="center"/>
      <protection hidden="1"/>
    </xf>
    <xf numFmtId="3" fontId="32" fillId="11" borderId="18" xfId="0" applyNumberFormat="1" applyFont="1" applyFill="1" applyBorder="1" applyAlignment="1" applyProtection="1">
      <alignment horizontal="right" vertical="center"/>
      <protection locked="0" hidden="1"/>
    </xf>
    <xf numFmtId="4" fontId="31" fillId="10" borderId="18" xfId="0" applyNumberFormat="1" applyFont="1" applyFill="1" applyBorder="1" applyAlignment="1" applyProtection="1">
      <alignment vertical="center"/>
      <protection hidden="1"/>
    </xf>
    <xf numFmtId="0" fontId="0" fillId="0" borderId="0" xfId="0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10" fontId="32" fillId="11" borderId="18" xfId="1" applyNumberFormat="1" applyFont="1" applyFill="1" applyBorder="1" applyAlignment="1" applyProtection="1">
      <alignment horizontal="right" vertical="center"/>
      <protection locked="0" hidden="1"/>
    </xf>
    <xf numFmtId="0" fontId="30" fillId="13" borderId="18" xfId="0" applyFont="1" applyFill="1" applyBorder="1" applyAlignment="1" applyProtection="1">
      <alignment horizontal="center" vertical="center"/>
      <protection hidden="1"/>
    </xf>
    <xf numFmtId="1" fontId="30" fillId="12" borderId="18" xfId="0" applyNumberFormat="1" applyFont="1" applyFill="1" applyBorder="1" applyAlignment="1" applyProtection="1">
      <alignment vertical="center"/>
      <protection hidden="1"/>
    </xf>
    <xf numFmtId="172" fontId="30" fillId="12" borderId="18" xfId="0" applyNumberFormat="1" applyFont="1" applyFill="1" applyBorder="1" applyAlignment="1" applyProtection="1">
      <alignment vertical="center"/>
      <protection hidden="1"/>
    </xf>
    <xf numFmtId="0" fontId="30" fillId="12" borderId="18" xfId="0" applyFont="1" applyFill="1" applyBorder="1" applyAlignment="1" applyProtection="1">
      <alignment horizontal="center" vertical="center"/>
      <protection hidden="1"/>
    </xf>
    <xf numFmtId="4" fontId="32" fillId="12" borderId="18" xfId="0" applyNumberFormat="1" applyFont="1" applyFill="1" applyBorder="1" applyAlignment="1" applyProtection="1">
      <alignment vertical="center"/>
      <protection hidden="1"/>
    </xf>
    <xf numFmtId="4" fontId="31" fillId="12" borderId="18" xfId="0" applyNumberFormat="1" applyFont="1" applyFill="1" applyBorder="1" applyAlignment="1" applyProtection="1">
      <alignment vertical="center"/>
      <protection hidden="1"/>
    </xf>
    <xf numFmtId="4" fontId="30" fillId="12" borderId="18" xfId="0" applyNumberFormat="1" applyFont="1" applyFill="1" applyBorder="1" applyAlignment="1" applyProtection="1">
      <alignment vertical="center"/>
      <protection hidden="1"/>
    </xf>
    <xf numFmtId="0" fontId="23" fillId="10" borderId="0" xfId="0" applyFont="1" applyFill="1" applyAlignment="1" applyProtection="1">
      <alignment horizontal="center" vertical="center"/>
      <protection hidden="1"/>
    </xf>
    <xf numFmtId="1" fontId="24" fillId="10" borderId="0" xfId="0" applyNumberFormat="1" applyFont="1" applyFill="1" applyAlignment="1" applyProtection="1">
      <alignment vertical="center"/>
      <protection hidden="1"/>
    </xf>
    <xf numFmtId="170" fontId="25" fillId="10" borderId="0" xfId="0" applyNumberFormat="1" applyFont="1" applyFill="1" applyAlignment="1" applyProtection="1">
      <alignment horizontal="left" vertical="center"/>
      <protection hidden="1"/>
    </xf>
    <xf numFmtId="0" fontId="24" fillId="10" borderId="0" xfId="0" applyFont="1" applyFill="1" applyAlignment="1" applyProtection="1">
      <alignment horizontal="center" vertical="center"/>
      <protection hidden="1"/>
    </xf>
    <xf numFmtId="4" fontId="24" fillId="10" borderId="0" xfId="0" applyNumberFormat="1" applyFont="1" applyFill="1" applyAlignment="1" applyProtection="1">
      <alignment vertical="center"/>
      <protection hidden="1"/>
    </xf>
    <xf numFmtId="4" fontId="25" fillId="10" borderId="0" xfId="0" applyNumberFormat="1" applyFont="1" applyFill="1" applyAlignment="1" applyProtection="1">
      <alignment vertical="center"/>
      <protection hidden="1"/>
    </xf>
    <xf numFmtId="4" fontId="26" fillId="10" borderId="0" xfId="0" applyNumberFormat="1" applyFont="1" applyFill="1" applyAlignment="1" applyProtection="1">
      <alignment vertical="center"/>
      <protection hidden="1"/>
    </xf>
    <xf numFmtId="1" fontId="30" fillId="10" borderId="18" xfId="0" applyNumberFormat="1" applyFont="1" applyFill="1" applyBorder="1" applyAlignment="1" applyProtection="1">
      <alignment vertical="center"/>
      <protection hidden="1"/>
    </xf>
    <xf numFmtId="172" fontId="30" fillId="10" borderId="18" xfId="0" applyNumberFormat="1" applyFont="1" applyFill="1" applyBorder="1" applyAlignment="1" applyProtection="1">
      <alignment vertical="center"/>
      <protection hidden="1"/>
    </xf>
    <xf numFmtId="0" fontId="30" fillId="10" borderId="18" xfId="0" applyFont="1" applyFill="1" applyBorder="1" applyAlignment="1" applyProtection="1">
      <alignment horizontal="center" vertical="center"/>
      <protection hidden="1"/>
    </xf>
    <xf numFmtId="4" fontId="32" fillId="10" borderId="18" xfId="0" applyNumberFormat="1" applyFont="1" applyFill="1" applyBorder="1" applyAlignment="1" applyProtection="1">
      <alignment vertical="center"/>
      <protection hidden="1"/>
    </xf>
    <xf numFmtId="4" fontId="30" fillId="10" borderId="18" xfId="0" applyNumberFormat="1" applyFont="1" applyFill="1" applyBorder="1" applyAlignment="1" applyProtection="1">
      <alignment vertical="center"/>
      <protection hidden="1"/>
    </xf>
    <xf numFmtId="0" fontId="8" fillId="0" borderId="12" xfId="0" applyFont="1" applyFill="1" applyBorder="1" applyAlignment="1">
      <alignment horizontal="centerContinuous" vertical="center"/>
    </xf>
    <xf numFmtId="0" fontId="7" fillId="0" borderId="13" xfId="0" applyFont="1" applyFill="1" applyBorder="1" applyAlignment="1">
      <alignment horizontal="centerContinuous" vertical="center"/>
    </xf>
    <xf numFmtId="0" fontId="7" fillId="0" borderId="14" xfId="0" applyFont="1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Continuous" vertical="center"/>
    </xf>
    <xf numFmtId="10" fontId="10" fillId="0" borderId="7" xfId="0" applyNumberFormat="1" applyFont="1" applyFill="1" applyBorder="1" applyAlignment="1" applyProtection="1">
      <alignment horizontal="center" vertical="center"/>
      <protection locked="0"/>
    </xf>
    <xf numFmtId="10" fontId="15" fillId="0" borderId="4" xfId="0" applyNumberFormat="1" applyFont="1" applyFill="1" applyBorder="1" applyAlignment="1">
      <alignment vertical="center"/>
    </xf>
    <xf numFmtId="3" fontId="21" fillId="0" borderId="0" xfId="0" applyNumberFormat="1" applyFont="1" applyFill="1" applyBorder="1" applyAlignment="1" applyProtection="1">
      <alignment horizontal="center" vertical="center"/>
      <protection hidden="1"/>
    </xf>
    <xf numFmtId="3" fontId="21" fillId="2" borderId="0" xfId="0" applyNumberFormat="1" applyFont="1" applyFill="1" applyBorder="1" applyAlignment="1" applyProtection="1">
      <alignment horizontal="center" vertical="center"/>
      <protection hidden="1"/>
    </xf>
    <xf numFmtId="169" fontId="32" fillId="11" borderId="18" xfId="0" applyNumberFormat="1" applyFont="1" applyFill="1" applyBorder="1" applyAlignment="1" applyProtection="1">
      <alignment horizontal="center" vertical="center"/>
      <protection locked="0" hidden="1"/>
    </xf>
    <xf numFmtId="0" fontId="28" fillId="13" borderId="18" xfId="0" applyFont="1" applyFill="1" applyBorder="1" applyAlignment="1" applyProtection="1">
      <alignment horizontal="center" vertical="center"/>
      <protection hidden="1"/>
    </xf>
    <xf numFmtId="1" fontId="28" fillId="10" borderId="18" xfId="0" applyNumberFormat="1" applyFont="1" applyFill="1" applyBorder="1" applyAlignment="1" applyProtection="1">
      <alignment vertical="center"/>
      <protection hidden="1"/>
    </xf>
    <xf numFmtId="0" fontId="8" fillId="0" borderId="3" xfId="0" applyFont="1" applyFill="1" applyBorder="1" applyAlignment="1">
      <alignment horizontal="centerContinuous" vertical="center"/>
    </xf>
    <xf numFmtId="0" fontId="7" fillId="0" borderId="0" xfId="0" applyFont="1" applyFill="1" applyBorder="1" applyAlignment="1">
      <alignment horizontal="centerContinuous" vertical="center"/>
    </xf>
    <xf numFmtId="0" fontId="7" fillId="0" borderId="9" xfId="0" applyFont="1" applyFill="1" applyBorder="1" applyAlignment="1">
      <alignment horizontal="centerContinuous" vertical="center"/>
    </xf>
    <xf numFmtId="0" fontId="0" fillId="0" borderId="15" xfId="0" applyFill="1" applyBorder="1" applyAlignment="1">
      <alignment horizontal="centerContinuous" vertical="center"/>
    </xf>
    <xf numFmtId="0" fontId="15" fillId="0" borderId="0" xfId="0" applyFont="1" applyFill="1" applyBorder="1" applyAlignment="1">
      <alignment vertical="center"/>
    </xf>
    <xf numFmtId="164" fontId="21" fillId="0" borderId="0" xfId="0" applyNumberFormat="1" applyFont="1" applyFill="1" applyAlignment="1" applyProtection="1">
      <alignment vertical="center"/>
      <protection hidden="1"/>
    </xf>
    <xf numFmtId="164" fontId="21" fillId="2" borderId="0" xfId="0" applyNumberFormat="1" applyFont="1" applyFill="1" applyAlignment="1" applyProtection="1">
      <alignment vertical="center"/>
      <protection hidden="1"/>
    </xf>
    <xf numFmtId="0" fontId="8" fillId="0" borderId="0" xfId="0" applyFont="1" applyFill="1" applyBorder="1" applyAlignment="1">
      <alignment horizontal="centerContinuous" vertical="center"/>
    </xf>
    <xf numFmtId="0" fontId="8" fillId="0" borderId="9" xfId="0" applyFont="1" applyFill="1" applyBorder="1" applyAlignment="1">
      <alignment horizontal="centerContinuous" vertical="center"/>
    </xf>
    <xf numFmtId="3" fontId="17" fillId="0" borderId="5" xfId="0" applyNumberFormat="1" applyFont="1" applyFill="1" applyBorder="1" applyAlignment="1" applyProtection="1">
      <alignment vertical="center"/>
      <protection locked="0"/>
    </xf>
    <xf numFmtId="3" fontId="16" fillId="0" borderId="4" xfId="0" applyNumberFormat="1" applyFont="1" applyFill="1" applyBorder="1" applyAlignment="1">
      <alignment vertical="center"/>
    </xf>
    <xf numFmtId="0" fontId="21" fillId="15" borderId="19" xfId="0" applyFont="1" applyFill="1" applyBorder="1" applyAlignment="1" applyProtection="1">
      <alignment vertical="center"/>
      <protection hidden="1"/>
    </xf>
    <xf numFmtId="0" fontId="15" fillId="0" borderId="4" xfId="0" applyFont="1" applyFill="1" applyBorder="1" applyAlignment="1">
      <alignment vertical="center"/>
    </xf>
    <xf numFmtId="0" fontId="21" fillId="15" borderId="18" xfId="0" applyFont="1" applyFill="1" applyBorder="1" applyAlignment="1" applyProtection="1">
      <alignment vertical="center"/>
      <protection hidden="1"/>
    </xf>
    <xf numFmtId="3" fontId="11" fillId="0" borderId="4" xfId="0" applyNumberFormat="1" applyFont="1" applyFill="1" applyBorder="1" applyAlignment="1" applyProtection="1">
      <alignment horizontal="center" vertical="center"/>
      <protection locked="0"/>
    </xf>
    <xf numFmtId="0" fontId="7" fillId="0" borderId="16" xfId="0" applyFont="1" applyFill="1" applyBorder="1" applyAlignment="1">
      <alignment horizontal="centerContinuous" vertical="center"/>
    </xf>
    <xf numFmtId="0" fontId="7" fillId="0" borderId="17" xfId="0" applyFont="1" applyFill="1" applyBorder="1" applyAlignment="1">
      <alignment horizontal="centerContinuous" vertical="center"/>
    </xf>
    <xf numFmtId="0" fontId="7" fillId="0" borderId="15" xfId="0" applyFont="1" applyFill="1" applyBorder="1" applyAlignment="1">
      <alignment horizontal="centerContinuous" vertical="center"/>
    </xf>
    <xf numFmtId="0" fontId="0" fillId="0" borderId="0" xfId="0" applyFill="1" applyBorder="1" applyAlignment="1">
      <alignment horizontal="centerContinuous" vertical="center"/>
    </xf>
    <xf numFmtId="0" fontId="14" fillId="0" borderId="0" xfId="0" applyFont="1" applyFill="1" applyBorder="1" applyAlignment="1">
      <alignment vertical="center"/>
    </xf>
    <xf numFmtId="0" fontId="5" fillId="0" borderId="5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2" xfId="0" applyFill="1" applyBorder="1" applyAlignment="1">
      <alignment horizontal="centerContinuous" vertical="center"/>
    </xf>
    <xf numFmtId="10" fontId="4" fillId="0" borderId="4" xfId="0" applyNumberFormat="1" applyFont="1" applyFill="1" applyBorder="1" applyAlignment="1">
      <alignment vertical="center"/>
    </xf>
    <xf numFmtId="0" fontId="5" fillId="0" borderId="3" xfId="0" applyFont="1" applyFill="1" applyBorder="1" applyAlignment="1">
      <alignment horizontal="centerContinuous" vertical="center"/>
    </xf>
    <xf numFmtId="0" fontId="4" fillId="0" borderId="0" xfId="0" applyFont="1" applyFill="1" applyBorder="1" applyAlignment="1">
      <alignment vertical="center"/>
    </xf>
    <xf numFmtId="165" fontId="4" fillId="0" borderId="4" xfId="0" applyNumberFormat="1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166" fontId="4" fillId="0" borderId="4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Continuous" vertical="center"/>
    </xf>
    <xf numFmtId="0" fontId="4" fillId="0" borderId="1" xfId="0" applyFont="1" applyFill="1" applyBorder="1" applyAlignment="1">
      <alignment vertical="center"/>
    </xf>
    <xf numFmtId="0" fontId="8" fillId="0" borderId="5" xfId="0" applyFont="1" applyFill="1" applyBorder="1" applyAlignment="1">
      <alignment horizontal="centerContinuous" vertical="center"/>
    </xf>
    <xf numFmtId="168" fontId="12" fillId="0" borderId="4" xfId="0" applyNumberFormat="1" applyFont="1" applyFill="1" applyBorder="1" applyAlignment="1">
      <alignment horizontal="center" vertical="center"/>
    </xf>
    <xf numFmtId="167" fontId="12" fillId="0" borderId="0" xfId="0" applyNumberFormat="1" applyFont="1" applyFill="1" applyBorder="1" applyAlignment="1">
      <alignment vertical="center"/>
    </xf>
    <xf numFmtId="3" fontId="12" fillId="0" borderId="0" xfId="0" applyNumberFormat="1" applyFont="1" applyFill="1" applyBorder="1" applyAlignment="1">
      <alignment vertical="center"/>
    </xf>
    <xf numFmtId="3" fontId="12" fillId="0" borderId="4" xfId="0" applyNumberFormat="1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7" fontId="13" fillId="0" borderId="9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9" fillId="0" borderId="5" xfId="0" applyFont="1" applyFill="1" applyBorder="1" applyAlignment="1">
      <alignment horizontal="centerContinuous" vertical="center"/>
    </xf>
    <xf numFmtId="167" fontId="13" fillId="0" borderId="0" xfId="0" applyNumberFormat="1" applyFont="1" applyFill="1" applyBorder="1" applyAlignment="1">
      <alignment vertical="center"/>
    </xf>
    <xf numFmtId="0" fontId="9" fillId="0" borderId="5" xfId="0" applyFont="1" applyFill="1" applyBorder="1" applyAlignment="1">
      <alignment horizontal="centerContinuous" vertical="center"/>
    </xf>
    <xf numFmtId="0" fontId="27" fillId="11" borderId="20" xfId="0" applyFont="1" applyFill="1" applyBorder="1" applyAlignment="1" applyProtection="1">
      <alignment horizontal="center" vertical="center"/>
      <protection hidden="1"/>
    </xf>
    <xf numFmtId="0" fontId="29" fillId="11" borderId="20" xfId="0" applyFont="1" applyFill="1" applyBorder="1" applyAlignment="1" applyProtection="1">
      <alignment horizontal="center" vertical="center"/>
      <protection hidden="1"/>
    </xf>
    <xf numFmtId="0" fontId="29" fillId="11" borderId="20" xfId="0" applyFont="1" applyFill="1" applyBorder="1" applyAlignment="1" applyProtection="1">
      <alignment vertical="center"/>
      <protection hidden="1"/>
    </xf>
    <xf numFmtId="0" fontId="21" fillId="14" borderId="20" xfId="0" applyFont="1" applyFill="1" applyBorder="1" applyAlignment="1" applyProtection="1">
      <alignment vertical="center"/>
      <protection hidden="1"/>
    </xf>
    <xf numFmtId="164" fontId="32" fillId="11" borderId="20" xfId="0" applyNumberFormat="1" applyFont="1" applyFill="1" applyBorder="1" applyAlignment="1" applyProtection="1">
      <alignment vertical="center"/>
      <protection locked="0" hidden="1"/>
    </xf>
    <xf numFmtId="0" fontId="21" fillId="15" borderId="20" xfId="0" applyFont="1" applyFill="1" applyBorder="1" applyAlignment="1" applyProtection="1">
      <alignment vertical="center"/>
      <protection hidden="1"/>
    </xf>
    <xf numFmtId="4" fontId="32" fillId="15" borderId="19" xfId="0" applyNumberFormat="1" applyFont="1" applyFill="1" applyBorder="1" applyAlignment="1" applyProtection="1">
      <alignment horizontal="right" vertical="center"/>
      <protection hidden="1"/>
    </xf>
    <xf numFmtId="4" fontId="32" fillId="15" borderId="18" xfId="0" applyNumberFormat="1" applyFont="1" applyFill="1" applyBorder="1" applyAlignment="1" applyProtection="1">
      <alignment horizontal="right" vertical="center"/>
      <protection hidden="1"/>
    </xf>
    <xf numFmtId="4" fontId="32" fillId="15" borderId="20" xfId="0" applyNumberFormat="1" applyFont="1" applyFill="1" applyBorder="1" applyAlignment="1" applyProtection="1">
      <alignment horizontal="right" vertical="center"/>
      <protection hidden="1"/>
    </xf>
    <xf numFmtId="0" fontId="25" fillId="13" borderId="0" xfId="0" applyFont="1" applyFill="1" applyAlignment="1" applyProtection="1">
      <alignment horizontal="left" vertical="center"/>
      <protection hidden="1"/>
    </xf>
    <xf numFmtId="0" fontId="25" fillId="13" borderId="0" xfId="0" applyFont="1" applyFill="1" applyAlignment="1" applyProtection="1">
      <alignment horizontal="center" vertical="center"/>
      <protection hidden="1"/>
    </xf>
    <xf numFmtId="0" fontId="25" fillId="13" borderId="0" xfId="0" applyFont="1" applyFill="1" applyAlignment="1" applyProtection="1">
      <alignment vertical="center"/>
      <protection hidden="1"/>
    </xf>
    <xf numFmtId="1" fontId="25" fillId="13" borderId="0" xfId="0" applyNumberFormat="1" applyFont="1" applyFill="1" applyAlignment="1" applyProtection="1">
      <alignment vertical="center"/>
      <protection hidden="1"/>
    </xf>
    <xf numFmtId="170" fontId="25" fillId="13" borderId="0" xfId="0" applyNumberFormat="1" applyFont="1" applyFill="1" applyAlignment="1" applyProtection="1">
      <alignment vertical="center"/>
      <protection hidden="1"/>
    </xf>
    <xf numFmtId="171" fontId="25" fillId="13" borderId="0" xfId="0" applyNumberFormat="1" applyFont="1" applyFill="1" applyAlignment="1" applyProtection="1">
      <alignment horizontal="center" vertical="center"/>
      <protection hidden="1"/>
    </xf>
    <xf numFmtId="4" fontId="25" fillId="13" borderId="19" xfId="0" applyNumberFormat="1" applyFont="1" applyFill="1" applyBorder="1" applyAlignment="1" applyProtection="1">
      <alignment vertical="center"/>
      <protection hidden="1"/>
    </xf>
    <xf numFmtId="0" fontId="31" fillId="16" borderId="0" xfId="0" applyFont="1" applyFill="1" applyBorder="1" applyAlignment="1" applyProtection="1">
      <alignment horizontal="left" vertical="center"/>
      <protection hidden="1"/>
    </xf>
    <xf numFmtId="10" fontId="21" fillId="7" borderId="0" xfId="1" applyNumberFormat="1" applyFont="1" applyFill="1" applyBorder="1" applyAlignment="1" applyProtection="1">
      <alignment horizontal="left" vertical="center"/>
      <protection locked="0" hidden="1"/>
    </xf>
    <xf numFmtId="0" fontId="31" fillId="4" borderId="21" xfId="0" applyFont="1" applyFill="1" applyBorder="1" applyAlignment="1" applyProtection="1">
      <alignment horizontal="center" vertical="center"/>
      <protection hidden="1"/>
    </xf>
    <xf numFmtId="0" fontId="33" fillId="0" borderId="0" xfId="2" applyFill="1" applyAlignment="1" applyProtection="1">
      <alignment vertical="center"/>
      <protection hidden="1"/>
    </xf>
  </cellXfs>
  <cellStyles count="3">
    <cellStyle name="Κανονικό" xfId="0" builtinId="0"/>
    <cellStyle name="Ποσοστό" xfId="1" builtinId="5"/>
    <cellStyle name="Υπερ-σύνδεση" xfId="2" builtinId="8"/>
  </cellStyles>
  <dxfs count="3">
    <dxf>
      <font>
        <b val="0"/>
        <i val="0"/>
        <color theme="0" tint="-4.9989318521683403E-2"/>
        <name val="Calibri Light"/>
        <family val="2"/>
        <charset val="161"/>
        <scheme val="none"/>
      </font>
    </dxf>
    <dxf>
      <font>
        <b val="0"/>
        <i val="0"/>
        <color theme="0" tint="-4.9989318521683403E-2"/>
        <name val="Calibri Light"/>
        <family val="2"/>
        <charset val="161"/>
        <scheme val="none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Style="combo" dx="22" fmlaLink="$P$4" fmlaRange="$P$5:$P$8" sel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22</xdr:row>
          <xdr:rowOff>9525</xdr:rowOff>
        </xdr:from>
        <xdr:to>
          <xdr:col>7</xdr:col>
          <xdr:colOff>1457325</xdr:colOff>
          <xdr:row>22</xdr:row>
          <xdr:rowOff>219075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0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6</xdr:col>
      <xdr:colOff>1005417</xdr:colOff>
      <xdr:row>30</xdr:row>
      <xdr:rowOff>74084</xdr:rowOff>
    </xdr:from>
    <xdr:to>
      <xdr:col>6</xdr:col>
      <xdr:colOff>3100917</xdr:colOff>
      <xdr:row>33</xdr:row>
      <xdr:rowOff>1059</xdr:rowOff>
    </xdr:to>
    <xdr:pic>
      <xdr:nvPicPr>
        <xdr:cNvPr id="3" name="Εικόνα 2">
          <a:extLst>
            <a:ext uri="{FF2B5EF4-FFF2-40B4-BE49-F238E27FC236}">
              <a16:creationId xmlns:a16="http://schemas.microsoft.com/office/drawing/2014/main" id="{C81C20A5-0C9B-4C75-819A-CE2BF10347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0" y="3418417"/>
          <a:ext cx="2095500" cy="657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printerSettings" Target="../printerSettings/printerSettings2.bin"/><Relationship Id="rId7" Type="http://schemas.openxmlformats.org/officeDocument/2006/relationships/ctrlProp" Target="../ctrlProps/ctrlProp1.xml"/><Relationship Id="rId2" Type="http://schemas.openxmlformats.org/officeDocument/2006/relationships/hyperlink" Target="https://www.ypologismos.gr/" TargetMode="External"/><Relationship Id="rId1" Type="http://schemas.openxmlformats.org/officeDocument/2006/relationships/printerSettings" Target="../printerSettings/printerSettings1.bin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I259"/>
  <sheetViews>
    <sheetView showGridLines="0" tabSelected="1" topLeftCell="F17" zoomScale="90" workbookViewId="0">
      <selection activeCell="G38" sqref="G38"/>
    </sheetView>
  </sheetViews>
  <sheetFormatPr defaultRowHeight="15.75"/>
  <cols>
    <col min="1" max="1" width="18.5703125" style="5" hidden="1" customWidth="1"/>
    <col min="2" max="2" width="14.85546875" style="5" hidden="1" customWidth="1"/>
    <col min="3" max="3" width="15" style="5" hidden="1" customWidth="1"/>
    <col min="4" max="4" width="16.28515625" style="5" hidden="1" customWidth="1"/>
    <col min="5" max="5" width="2.28515625" style="5" hidden="1" customWidth="1"/>
    <col min="6" max="6" width="0.5703125" style="6" customWidth="1"/>
    <col min="7" max="7" width="48" style="5" customWidth="1"/>
    <col min="8" max="8" width="22.5703125" style="5" customWidth="1"/>
    <col min="9" max="9" width="5.42578125" style="5" customWidth="1"/>
    <col min="10" max="10" width="5.42578125" style="7" customWidth="1"/>
    <col min="11" max="12" width="9.28515625" style="5" hidden="1" customWidth="1"/>
    <col min="13" max="13" width="8.85546875" style="5" hidden="1" customWidth="1"/>
    <col min="14" max="14" width="12.140625" style="5" hidden="1" customWidth="1"/>
    <col min="15" max="15" width="13.5703125" style="5" customWidth="1"/>
    <col min="16" max="16" width="11" style="7" hidden="1" customWidth="1"/>
    <col min="17" max="17" width="12.140625" style="10" customWidth="1"/>
    <col min="18" max="18" width="13.85546875" style="10" customWidth="1"/>
    <col min="19" max="19" width="13.5703125" style="10" customWidth="1"/>
    <col min="20" max="20" width="14" style="5" customWidth="1"/>
    <col min="21" max="21" width="13" style="5" customWidth="1"/>
    <col min="22" max="22" width="13.85546875" style="5" customWidth="1"/>
    <col min="23" max="23" width="20.140625" style="5" hidden="1" customWidth="1"/>
    <col min="24" max="35" width="9.140625" style="5"/>
    <col min="36" max="41" width="0" style="5" hidden="1" customWidth="1"/>
    <col min="42" max="42" width="11" style="5" hidden="1" customWidth="1"/>
    <col min="43" max="46" width="0" style="5" hidden="1" customWidth="1"/>
    <col min="47" max="16384" width="9.140625" style="5"/>
  </cols>
  <sheetData>
    <row r="1" spans="1:113" ht="12.75" hidden="1" customHeight="1">
      <c r="A1" s="4" t="s">
        <v>21</v>
      </c>
      <c r="B1" s="4" t="s">
        <v>22</v>
      </c>
      <c r="C1" s="4" t="s">
        <v>22</v>
      </c>
      <c r="D1" s="4" t="s">
        <v>23</v>
      </c>
      <c r="K1" s="8">
        <f>+K2</f>
        <v>15</v>
      </c>
      <c r="L1" s="9">
        <f>+IF(L2-CHOOSE($P$4,1,3,6,12)&lt;=12,IF(L2-CHOOSE($P$4,1,3,6,12)&gt;0,L2-CHOOSE($P$4,1,3,6,12),L5),CHOOSE($P$4,#REF!,#REF!,#REF!,#REF!))</f>
        <v>2</v>
      </c>
    </row>
    <row r="2" spans="1:113" ht="12.75" hidden="1" customHeight="1">
      <c r="A2" s="4" t="s">
        <v>20</v>
      </c>
      <c r="B2" s="4" t="s">
        <v>2</v>
      </c>
      <c r="C2" s="4" t="s">
        <v>24</v>
      </c>
      <c r="D2" s="4" t="s">
        <v>25</v>
      </c>
      <c r="K2" s="8">
        <f t="shared" ref="K2:K17" si="0">+K3</f>
        <v>15</v>
      </c>
      <c r="L2" s="9">
        <f>+IF(L3-CHOOSE($P$4,1,3,6,12)&lt;=12,IF(L3-CHOOSE($P$4,1,3,6,12)&gt;0,L3-CHOOSE($P$4,1,3,6,12),L6),CHOOSE($P$4,#REF!,#REF!,#REF!,#REF!))</f>
        <v>3</v>
      </c>
      <c r="P2" s="11">
        <v>1</v>
      </c>
      <c r="Q2" s="12"/>
      <c r="R2" s="12"/>
      <c r="S2" s="12"/>
      <c r="T2" s="13"/>
      <c r="U2" s="13"/>
      <c r="V2" s="13"/>
      <c r="W2" s="14" t="s">
        <v>28</v>
      </c>
    </row>
    <row r="3" spans="1:113" ht="18" hidden="1" customHeight="1">
      <c r="A3" s="15">
        <f>+doseis!AP35</f>
        <v>189.64843346336045</v>
      </c>
      <c r="B3" s="15">
        <f>+doseis!AQ35</f>
        <v>571.00120230143818</v>
      </c>
      <c r="C3" s="15">
        <f>+doseis!AR35</f>
        <v>1148.1477695931071</v>
      </c>
      <c r="D3" s="15">
        <f>+doseis!AS35</f>
        <v>2320.7199930434476</v>
      </c>
      <c r="E3" s="7"/>
      <c r="F3" s="16"/>
      <c r="G3" s="7"/>
      <c r="H3" s="7"/>
      <c r="K3" s="8">
        <f t="shared" si="0"/>
        <v>15</v>
      </c>
      <c r="L3" s="9">
        <f>+IF(L4-CHOOSE($P$4,1,3,6,12)&lt;=12,IF(L4-CHOOSE($P$4,1,3,6,12)&gt;0,L4-CHOOSE($P$4,1,3,6,12),L7),CHOOSE($P$4,#REF!,#REF!,#REF!,L2))</f>
        <v>4</v>
      </c>
      <c r="P3" s="17"/>
      <c r="Q3" s="18"/>
      <c r="R3" s="18"/>
      <c r="S3" s="18"/>
      <c r="T3" s="17"/>
      <c r="U3" s="17"/>
      <c r="V3" s="17"/>
      <c r="W3" s="19">
        <f ca="1">YEAR(TODAY())</f>
        <v>2019</v>
      </c>
    </row>
    <row r="4" spans="1:113" ht="18.75" hidden="1" customHeight="1">
      <c r="K4" s="8">
        <f t="shared" si="0"/>
        <v>15</v>
      </c>
      <c r="L4" s="9">
        <f>+IF(L5-CHOOSE($P$4,1,3,6,12)&lt;=12,IF(L5-CHOOSE($P$4,1,3,6,12)&gt;0,L5-CHOOSE($P$4,1,3,6,12),L8),CHOOSE($P$4,#REF!,#REF!,#REF!,L3))</f>
        <v>1</v>
      </c>
      <c r="P4" s="20">
        <v>1</v>
      </c>
      <c r="Q4" s="21">
        <v>2</v>
      </c>
      <c r="R4" s="18"/>
      <c r="S4" s="18"/>
      <c r="T4" s="17"/>
      <c r="U4" s="17"/>
      <c r="V4" s="17"/>
      <c r="W4" s="17"/>
    </row>
    <row r="5" spans="1:113" ht="18.75" hidden="1" customHeight="1">
      <c r="E5" s="22"/>
      <c r="F5" s="23"/>
      <c r="G5" s="22"/>
      <c r="H5" s="22"/>
      <c r="K5" s="8">
        <f t="shared" si="0"/>
        <v>15</v>
      </c>
      <c r="L5" s="9">
        <f>+IF(L6-CHOOSE($P$4,1,3,6,12)&lt;=12,IF(L6-CHOOSE($P$4,1,3,6,12)&gt;0,L6-CHOOSE($P$4,1,3,6,12),L9),CHOOSE($P$4,#REF!,#REF!,#REF!,L4))</f>
        <v>2</v>
      </c>
      <c r="P5" s="24" t="str">
        <f>IF(P2=1,"ΜΗΝΑΣ","")</f>
        <v>ΜΗΝΑΣ</v>
      </c>
      <c r="Q5" s="25" t="s">
        <v>31</v>
      </c>
      <c r="R5" s="18"/>
      <c r="S5" s="18"/>
      <c r="T5" s="17"/>
      <c r="U5" s="17"/>
      <c r="V5" s="17"/>
      <c r="W5" s="17"/>
    </row>
    <row r="6" spans="1:113" ht="18.75" hidden="1" customHeight="1">
      <c r="E6" s="22"/>
      <c r="F6" s="23"/>
      <c r="G6" s="22"/>
      <c r="H6" s="22"/>
      <c r="K6" s="8">
        <f t="shared" si="0"/>
        <v>15</v>
      </c>
      <c r="L6" s="9">
        <f>+IF(L7-CHOOSE($P$4,1,3,6,12)&lt;=12,IF(L7-CHOOSE($P$4,1,3,6,12)&gt;0,L7-CHOOSE($P$4,1,3,6,12),L17),CHOOSE($P$4,#REF!,#REF!,#REF!,L5))</f>
        <v>3</v>
      </c>
      <c r="P6" s="24" t="str">
        <f>IF(P2=1,"ΤΡΙΜΗΝΟ","")</f>
        <v>ΤΡΙΜΗΝΟ</v>
      </c>
      <c r="Q6" s="25" t="s">
        <v>32</v>
      </c>
      <c r="R6" s="18"/>
      <c r="S6" s="18"/>
      <c r="T6" s="17"/>
      <c r="U6" s="17"/>
      <c r="V6" s="17"/>
      <c r="W6" s="17"/>
    </row>
    <row r="7" spans="1:113" ht="18.75" hidden="1" customHeight="1">
      <c r="E7" s="26"/>
      <c r="F7" s="27"/>
      <c r="G7" s="26"/>
      <c r="H7" s="26"/>
      <c r="K7" s="8">
        <f t="shared" si="0"/>
        <v>15</v>
      </c>
      <c r="L7" s="9">
        <f>+IF(L8-CHOOSE($P$4,1,3,6,12)&lt;=12,IF(L8-CHOOSE($P$4,1,3,6,12)&gt;0,L8-CHOOSE($P$4,1,3,6,12),L18),CHOOSE($P$4,#REF!,#REF!,#REF!,L6))</f>
        <v>4</v>
      </c>
      <c r="P7" s="24" t="str">
        <f>IF(P2=1,"ΕΞΑΜΗΝΟ","")</f>
        <v>ΕΞΑΜΗΝΟ</v>
      </c>
      <c r="Q7" s="18"/>
      <c r="R7" s="18"/>
      <c r="S7" s="18"/>
      <c r="T7" s="17"/>
      <c r="U7" s="17"/>
      <c r="V7" s="17"/>
      <c r="W7" s="17"/>
    </row>
    <row r="8" spans="1:113" ht="18" hidden="1" customHeight="1">
      <c r="E8" s="26"/>
      <c r="F8" s="27"/>
      <c r="G8" s="26"/>
      <c r="H8" s="26"/>
      <c r="K8" s="8">
        <f t="shared" si="0"/>
        <v>15</v>
      </c>
      <c r="L8" s="9">
        <f>+IF(L9-CHOOSE($P$4,1,3,6,12)&lt;=12,IF(L9-CHOOSE($P$4,1,3,6,12)&gt;0,L9-CHOOSE($P$4,1,3,6,12),L19),CHOOSE($P$4,#REF!,#REF!,#REF!,L7))</f>
        <v>1</v>
      </c>
      <c r="P8" s="24" t="str">
        <f>IF(P2=1,"ΕΤΟΣ","")</f>
        <v>ΕΤΟΣ</v>
      </c>
      <c r="Q8" s="28" t="s">
        <v>17</v>
      </c>
      <c r="R8" s="28"/>
      <c r="S8" s="28" t="s">
        <v>18</v>
      </c>
      <c r="T8" s="29" t="s">
        <v>26</v>
      </c>
      <c r="U8" s="17"/>
      <c r="V8" s="17"/>
      <c r="W8" s="30">
        <f>+H22</f>
        <v>43600</v>
      </c>
    </row>
    <row r="9" spans="1:113" ht="18" hidden="1" customHeight="1">
      <c r="E9" s="31"/>
      <c r="F9" s="32"/>
      <c r="G9" s="31"/>
      <c r="H9" s="31"/>
      <c r="K9" s="8">
        <f>+K17</f>
        <v>15</v>
      </c>
      <c r="L9" s="9">
        <f>+IF(L17-CHOOSE($P$4,1,3,6,12)&lt;=12,IF(L17-CHOOSE($P$4,1,3,6,12)&gt;0,L17-CHOOSE($P$4,1,3,6,12),L20),CHOOSE($P$4,#REF!,#REF!,#REF!,L8))</f>
        <v>2</v>
      </c>
      <c r="P9" s="17"/>
      <c r="Q9" s="28">
        <f>+H21*IF($P$4=1,12,IF($P$4=2,4,IF($P$4=3,2,1)))</f>
        <v>108</v>
      </c>
      <c r="R9" s="28"/>
      <c r="S9" s="28">
        <f>+T9/IF($P$4=1,12,IF($P$4=2,4,IF($P$4=3,2,1)))</f>
        <v>4.7416666666666666E-3</v>
      </c>
      <c r="T9" s="29">
        <f>IF(P4&lt;3,doseis!AP21,IF(P4=3,doseis!AR21,doseis!AS21))</f>
        <v>5.6899999999999999E-2</v>
      </c>
      <c r="U9" s="17"/>
      <c r="V9" s="17"/>
      <c r="W9" s="17"/>
    </row>
    <row r="10" spans="1:113" s="33" customFormat="1" ht="18" hidden="1" customHeight="1">
      <c r="A10" s="5"/>
      <c r="B10" s="5"/>
      <c r="C10" s="5"/>
      <c r="D10" s="5"/>
      <c r="E10" s="31"/>
      <c r="F10" s="32"/>
      <c r="G10" s="31"/>
      <c r="H10" s="31"/>
      <c r="J10" s="22"/>
      <c r="L10" s="34"/>
      <c r="P10" s="22"/>
      <c r="Q10" s="35"/>
      <c r="R10" s="35"/>
      <c r="S10" s="35"/>
      <c r="T10" s="22"/>
      <c r="U10" s="22"/>
      <c r="V10" s="22"/>
      <c r="W10" s="22"/>
    </row>
    <row r="11" spans="1:113" s="38" customFormat="1" ht="9.75" hidden="1" customHeight="1">
      <c r="A11" s="5"/>
      <c r="B11" s="5"/>
      <c r="C11" s="5"/>
      <c r="D11" s="5"/>
      <c r="E11" s="36"/>
      <c r="F11" s="32"/>
      <c r="G11" s="32"/>
      <c r="H11" s="32"/>
      <c r="I11" s="33"/>
      <c r="J11" s="37"/>
      <c r="L11" s="39"/>
      <c r="P11" s="37"/>
      <c r="Q11" s="40"/>
      <c r="R11" s="40"/>
      <c r="S11" s="40"/>
      <c r="T11" s="37"/>
      <c r="U11" s="37"/>
      <c r="V11" s="37"/>
      <c r="W11" s="37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1"/>
      <c r="CS11" s="41"/>
      <c r="CT11" s="41"/>
      <c r="CU11" s="41"/>
      <c r="CV11" s="41"/>
      <c r="CW11" s="41"/>
      <c r="CX11" s="41"/>
      <c r="CY11" s="41"/>
      <c r="CZ11" s="41"/>
      <c r="DA11" s="41"/>
      <c r="DB11" s="41"/>
      <c r="DC11" s="41"/>
      <c r="DD11" s="41"/>
      <c r="DE11" s="41"/>
      <c r="DF11" s="41"/>
      <c r="DG11" s="41"/>
      <c r="DH11" s="41"/>
      <c r="DI11" s="41"/>
    </row>
    <row r="12" spans="1:113" s="38" customFormat="1" ht="18.75" hidden="1" customHeight="1">
      <c r="A12" s="5"/>
      <c r="B12" s="5"/>
      <c r="C12" s="5"/>
      <c r="D12" s="5"/>
      <c r="E12" s="36"/>
      <c r="F12" s="32"/>
      <c r="G12" s="42"/>
      <c r="H12" s="42"/>
      <c r="I12" s="33"/>
      <c r="J12" s="37"/>
      <c r="L12" s="39"/>
      <c r="P12" s="37"/>
      <c r="Q12" s="40"/>
      <c r="R12" s="40"/>
      <c r="S12" s="40"/>
      <c r="T12" s="37"/>
      <c r="U12" s="37"/>
      <c r="V12" s="37"/>
      <c r="W12" s="37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1"/>
      <c r="BZ12" s="41"/>
      <c r="CA12" s="41"/>
      <c r="CB12" s="41"/>
      <c r="CC12" s="41"/>
      <c r="CD12" s="41"/>
      <c r="CE12" s="41"/>
      <c r="CF12" s="41"/>
      <c r="CG12" s="41"/>
      <c r="CH12" s="41"/>
      <c r="CI12" s="41"/>
      <c r="CJ12" s="41"/>
      <c r="CK12" s="41"/>
      <c r="CL12" s="41"/>
      <c r="CM12" s="41"/>
      <c r="CN12" s="41"/>
      <c r="CO12" s="41"/>
      <c r="CP12" s="41"/>
      <c r="CQ12" s="41"/>
      <c r="CR12" s="41"/>
      <c r="CS12" s="41"/>
      <c r="CT12" s="41"/>
      <c r="CU12" s="41"/>
      <c r="CV12" s="41"/>
      <c r="CW12" s="41"/>
      <c r="CX12" s="41"/>
      <c r="CY12" s="41"/>
      <c r="CZ12" s="41"/>
      <c r="DA12" s="41"/>
      <c r="DB12" s="41"/>
      <c r="DC12" s="41"/>
      <c r="DD12" s="41"/>
      <c r="DE12" s="41"/>
      <c r="DF12" s="41"/>
      <c r="DG12" s="41"/>
      <c r="DH12" s="41"/>
      <c r="DI12" s="41"/>
    </row>
    <row r="13" spans="1:113" s="38" customFormat="1" ht="12" hidden="1" customHeight="1">
      <c r="A13" s="5"/>
      <c r="B13" s="5"/>
      <c r="C13" s="5"/>
      <c r="D13" s="5"/>
      <c r="E13" s="36"/>
      <c r="F13" s="32"/>
      <c r="G13" s="42"/>
      <c r="H13" s="42"/>
      <c r="I13" s="33"/>
      <c r="J13" s="37"/>
      <c r="L13" s="39"/>
      <c r="P13" s="37"/>
      <c r="Q13" s="40"/>
      <c r="R13" s="40"/>
      <c r="S13" s="40"/>
      <c r="T13" s="37"/>
      <c r="U13" s="37"/>
      <c r="V13" s="37"/>
      <c r="W13" s="37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1"/>
      <c r="BZ13" s="41"/>
      <c r="CA13" s="41"/>
      <c r="CB13" s="41"/>
      <c r="CC13" s="41"/>
      <c r="CD13" s="41"/>
      <c r="CE13" s="41"/>
      <c r="CF13" s="41"/>
      <c r="CG13" s="41"/>
      <c r="CH13" s="41"/>
      <c r="CI13" s="41"/>
      <c r="CJ13" s="41"/>
      <c r="CK13" s="41"/>
      <c r="CL13" s="41"/>
      <c r="CM13" s="41"/>
      <c r="CN13" s="41"/>
      <c r="CO13" s="41"/>
      <c r="CP13" s="41"/>
      <c r="CQ13" s="41"/>
      <c r="CR13" s="41"/>
      <c r="CS13" s="41"/>
      <c r="CT13" s="41"/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</row>
    <row r="14" spans="1:113" s="38" customFormat="1" ht="9.75" hidden="1" customHeight="1">
      <c r="A14" s="5"/>
      <c r="B14" s="5"/>
      <c r="C14" s="5"/>
      <c r="D14" s="5"/>
      <c r="E14" s="36"/>
      <c r="F14" s="32"/>
      <c r="G14" s="42"/>
      <c r="H14" s="42"/>
      <c r="I14" s="33"/>
      <c r="J14" s="37"/>
      <c r="L14" s="39"/>
      <c r="P14" s="37"/>
      <c r="Q14" s="40"/>
      <c r="R14" s="40"/>
      <c r="S14" s="40"/>
      <c r="T14" s="37"/>
      <c r="U14" s="37"/>
      <c r="V14" s="37"/>
      <c r="W14" s="37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1"/>
      <c r="CA14" s="41"/>
      <c r="CB14" s="41"/>
      <c r="CC14" s="41"/>
      <c r="CD14" s="41"/>
      <c r="CE14" s="41"/>
      <c r="CF14" s="41"/>
      <c r="CG14" s="41"/>
      <c r="CH14" s="41"/>
      <c r="CI14" s="41"/>
      <c r="CJ14" s="41"/>
      <c r="CK14" s="41"/>
      <c r="CL14" s="41"/>
      <c r="CM14" s="41"/>
      <c r="CN14" s="41"/>
      <c r="CO14" s="41"/>
      <c r="CP14" s="41"/>
      <c r="CQ14" s="41"/>
      <c r="CR14" s="41"/>
      <c r="CS14" s="41"/>
      <c r="CT14" s="41"/>
      <c r="CU14" s="41"/>
      <c r="CV14" s="41"/>
      <c r="CW14" s="41"/>
      <c r="CX14" s="41"/>
      <c r="CY14" s="41"/>
      <c r="CZ14" s="41"/>
      <c r="DA14" s="41"/>
      <c r="DB14" s="41"/>
      <c r="DC14" s="41"/>
      <c r="DD14" s="41"/>
      <c r="DE14" s="41"/>
      <c r="DF14" s="41"/>
      <c r="DG14" s="41"/>
      <c r="DH14" s="41"/>
      <c r="DI14" s="41"/>
    </row>
    <row r="15" spans="1:113" s="38" customFormat="1" ht="12.75" hidden="1" customHeight="1" thickBot="1">
      <c r="A15" s="5"/>
      <c r="B15" s="5"/>
      <c r="C15" s="5"/>
      <c r="D15" s="5"/>
      <c r="E15" s="36"/>
      <c r="F15" s="32"/>
      <c r="G15" s="32"/>
      <c r="H15" s="32"/>
      <c r="I15" s="33"/>
      <c r="J15" s="37"/>
      <c r="L15" s="39"/>
      <c r="P15" s="37"/>
      <c r="Q15" s="40"/>
      <c r="R15" s="40"/>
      <c r="S15" s="40"/>
      <c r="T15" s="37"/>
      <c r="U15" s="37"/>
      <c r="V15" s="37"/>
      <c r="W15" s="37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1"/>
      <c r="BZ15" s="41"/>
      <c r="CA15" s="41"/>
      <c r="CB15" s="41"/>
      <c r="CC15" s="41"/>
      <c r="CD15" s="41"/>
      <c r="CE15" s="41"/>
      <c r="CF15" s="41"/>
      <c r="CG15" s="41"/>
      <c r="CH15" s="41"/>
      <c r="CI15" s="41"/>
      <c r="CJ15" s="41"/>
      <c r="CK15" s="41"/>
      <c r="CL15" s="41"/>
      <c r="CM15" s="41"/>
      <c r="CN15" s="41"/>
      <c r="CO15" s="41"/>
      <c r="CP15" s="41"/>
      <c r="CQ15" s="41"/>
      <c r="CR15" s="41"/>
      <c r="CS15" s="41"/>
      <c r="CT15" s="41"/>
      <c r="CU15" s="41"/>
      <c r="CV15" s="41"/>
      <c r="CW15" s="41"/>
      <c r="CX15" s="41"/>
      <c r="CY15" s="41"/>
      <c r="CZ15" s="41"/>
      <c r="DA15" s="41"/>
      <c r="DB15" s="41"/>
      <c r="DC15" s="41"/>
      <c r="DD15" s="41"/>
      <c r="DE15" s="41"/>
      <c r="DF15" s="41"/>
      <c r="DG15" s="41"/>
      <c r="DH15" s="41"/>
      <c r="DI15" s="41"/>
    </row>
    <row r="16" spans="1:113" ht="18" hidden="1" customHeight="1" thickBot="1">
      <c r="E16" s="36"/>
      <c r="F16" s="32"/>
      <c r="G16" s="148"/>
      <c r="H16" s="148"/>
      <c r="J16" s="43"/>
      <c r="K16" s="38"/>
      <c r="L16" s="39"/>
      <c r="M16" s="38"/>
      <c r="N16" s="38"/>
      <c r="O16" s="44" t="s">
        <v>44</v>
      </c>
      <c r="P16" s="45"/>
      <c r="Q16" s="46"/>
      <c r="R16" s="46"/>
      <c r="S16" s="46"/>
      <c r="T16" s="45"/>
      <c r="U16" s="45"/>
      <c r="V16" s="47"/>
      <c r="W16" s="17"/>
    </row>
    <row r="17" spans="1:45" ht="16.5" thickBot="1">
      <c r="E17" s="22"/>
      <c r="F17" s="23"/>
      <c r="G17" s="149" t="s">
        <v>57</v>
      </c>
      <c r="H17" s="149"/>
      <c r="J17" s="3" t="s">
        <v>43</v>
      </c>
      <c r="K17" s="1">
        <f t="shared" si="0"/>
        <v>15</v>
      </c>
      <c r="L17" s="1">
        <f>+IF(L18-CHOOSE($P$4,1,3,6,12)&lt;=12,IF(L18-CHOOSE($P$4,1,3,6,12)&gt;0,L18-CHOOSE($P$4,1,3,6,12),L21),CHOOSE($P$4,#REF!,#REF!,#REF!,L9))</f>
        <v>3</v>
      </c>
      <c r="M17" s="1"/>
      <c r="N17" s="1"/>
      <c r="O17" s="2" t="s">
        <v>55</v>
      </c>
      <c r="P17" s="1"/>
      <c r="Q17" s="1" t="s">
        <v>33</v>
      </c>
      <c r="R17" s="1" t="s">
        <v>35</v>
      </c>
      <c r="S17" s="1" t="s">
        <v>30</v>
      </c>
      <c r="T17" s="1" t="s">
        <v>16</v>
      </c>
      <c r="U17" s="1" t="s">
        <v>39</v>
      </c>
      <c r="V17" s="1" t="s">
        <v>40</v>
      </c>
      <c r="AK17" s="48"/>
      <c r="AL17" s="48"/>
      <c r="AM17" s="48"/>
      <c r="AN17" s="48"/>
      <c r="AO17" s="48"/>
      <c r="AP17" s="48"/>
      <c r="AQ17" s="48"/>
      <c r="AR17" s="48"/>
      <c r="AS17" s="48"/>
    </row>
    <row r="18" spans="1:45" ht="16.5" thickBot="1">
      <c r="G18" s="147" t="s">
        <v>27</v>
      </c>
      <c r="H18" s="147"/>
      <c r="J18" s="131" t="s">
        <v>54</v>
      </c>
      <c r="K18" s="132">
        <f>+K19</f>
        <v>15</v>
      </c>
      <c r="L18" s="132">
        <f>+IF(L19-CHOOSE($P$4,1,3,6,12)&lt;=12,IF(L19-CHOOSE($P$4,1,3,6,12)&gt;0,L19-CHOOSE($P$4,1,3,6,12),L22),CHOOSE($P$4,#REF!,#REF!,#REF!,L17))</f>
        <v>4</v>
      </c>
      <c r="M18" s="132"/>
      <c r="N18" s="132"/>
      <c r="O18" s="133" t="s">
        <v>56</v>
      </c>
      <c r="P18" s="132" t="s">
        <v>19</v>
      </c>
      <c r="Q18" s="132" t="s">
        <v>34</v>
      </c>
      <c r="R18" s="132" t="s">
        <v>36</v>
      </c>
      <c r="S18" s="132" t="s">
        <v>37</v>
      </c>
      <c r="T18" s="132" t="s">
        <v>38</v>
      </c>
      <c r="U18" s="132" t="s">
        <v>16</v>
      </c>
      <c r="V18" s="132" t="s">
        <v>41</v>
      </c>
      <c r="W18" s="49">
        <f>+W8</f>
        <v>43600</v>
      </c>
      <c r="AK18" s="48"/>
      <c r="AL18" s="48"/>
      <c r="AM18" s="50" t="s">
        <v>0</v>
      </c>
      <c r="AN18" s="48"/>
      <c r="AO18" s="48"/>
      <c r="AP18" s="51" t="s">
        <v>1</v>
      </c>
      <c r="AQ18" s="51" t="s">
        <v>2</v>
      </c>
      <c r="AR18" s="51" t="s">
        <v>3</v>
      </c>
      <c r="AS18" s="51" t="s">
        <v>4</v>
      </c>
    </row>
    <row r="19" spans="1:45" ht="18.95" customHeight="1">
      <c r="E19" s="22"/>
      <c r="F19" s="23"/>
      <c r="G19" s="52" t="s">
        <v>45</v>
      </c>
      <c r="H19" s="53">
        <v>16000</v>
      </c>
      <c r="J19" s="141"/>
      <c r="K19" s="142">
        <f>DAY(W18)</f>
        <v>15</v>
      </c>
      <c r="L19" s="143">
        <f>MONTH(W18)</f>
        <v>5</v>
      </c>
      <c r="M19" s="143">
        <f>YEAR(W18)</f>
        <v>2019</v>
      </c>
      <c r="N19" s="143" t="str">
        <f>CONCATENATE(IF(AND(K19&gt;28,L19=2),28,K19),"/",L19,"/",M19)</f>
        <v>15/5/2019</v>
      </c>
      <c r="O19" s="144">
        <f>DATEVALUE(N19)</f>
        <v>43600</v>
      </c>
      <c r="P19" s="140"/>
      <c r="Q19" s="140" t="s">
        <v>42</v>
      </c>
      <c r="R19" s="142"/>
      <c r="S19" s="145">
        <f>+H22</f>
        <v>43600</v>
      </c>
      <c r="T19" s="145"/>
      <c r="U19" s="142"/>
      <c r="V19" s="146">
        <f>+H19</f>
        <v>16000</v>
      </c>
      <c r="AK19" s="55"/>
      <c r="AL19" s="55"/>
      <c r="AM19" s="55"/>
      <c r="AN19" s="55"/>
      <c r="AO19" s="48"/>
      <c r="AP19" s="56"/>
      <c r="AQ19" s="56"/>
      <c r="AR19" s="56"/>
      <c r="AS19" s="56"/>
    </row>
    <row r="20" spans="1:45" ht="18.95" customHeight="1" thickBot="1">
      <c r="E20" s="22"/>
      <c r="F20" s="23"/>
      <c r="G20" s="52" t="s">
        <v>29</v>
      </c>
      <c r="H20" s="57">
        <v>5.6899999999999999E-2</v>
      </c>
      <c r="J20" s="58">
        <f>IF(0&lt;V20,P20,IF(V20=U20,"",P20))</f>
        <v>1</v>
      </c>
      <c r="K20" s="59">
        <f>+K19</f>
        <v>15</v>
      </c>
      <c r="L20" s="59">
        <f>+IF(L19+CHOOSE($P$4,1,3,6,12)&lt;=12,L19+CHOOSE($P$4,1,3,6,12),CHOOSE($P$4,L1,L9,L18,L19))</f>
        <v>6</v>
      </c>
      <c r="M20" s="59">
        <f>+M19+IF(L20&gt;L19,0,1)</f>
        <v>2019</v>
      </c>
      <c r="N20" s="59" t="str">
        <f t="shared" ref="N20:N83" si="1">CONCATENATE(IF(AND(K20&gt;28,L20=2),28,K20),"/",L20,"/",M20)</f>
        <v>15/6/2019</v>
      </c>
      <c r="O20" s="60">
        <f>IF(J20="","",DATEVALUE(N20))</f>
        <v>43631</v>
      </c>
      <c r="P20" s="61">
        <v>1</v>
      </c>
      <c r="Q20" s="62">
        <f>IF(P20&lt;=$Q$9,IF($P$4=1,doseis!AP35,IF($P$4=2,doseis!AQ35,IF($P$4=3,doseis!AR35,doseis!AS35))),0)</f>
        <v>189.64843346336045</v>
      </c>
      <c r="R20" s="63">
        <f t="shared" ref="R20:R83" si="2">IF(0&lt;Q20,+IPMT($S$9,P20,$Q$9,$H$19,0),0)</f>
        <v>-75.86666666666666</v>
      </c>
      <c r="S20" s="64">
        <f>IF(0&lt;Q20,R20,0)</f>
        <v>-75.86666666666666</v>
      </c>
      <c r="T20" s="63">
        <f>+Q20+R20</f>
        <v>113.78176679669379</v>
      </c>
      <c r="U20" s="64">
        <f>+T20</f>
        <v>113.78176679669379</v>
      </c>
      <c r="V20" s="63">
        <f>+$H$19-U20</f>
        <v>15886.218233203306</v>
      </c>
      <c r="Y20" s="65"/>
      <c r="Z20" s="66"/>
      <c r="AA20" s="66"/>
      <c r="AB20" s="66"/>
      <c r="AC20" s="66"/>
      <c r="AD20" s="67"/>
      <c r="AE20" s="68"/>
      <c r="AF20" s="69"/>
      <c r="AG20" s="70"/>
      <c r="AH20" s="70"/>
      <c r="AI20" s="70"/>
      <c r="AJ20" s="70"/>
      <c r="AK20" s="71"/>
      <c r="AL20" s="55"/>
      <c r="AM20" s="55"/>
      <c r="AN20" s="55"/>
      <c r="AO20" s="48"/>
      <c r="AP20" s="56"/>
      <c r="AQ20" s="56"/>
      <c r="AR20" s="56"/>
      <c r="AS20" s="56"/>
    </row>
    <row r="21" spans="1:45" ht="18.95" customHeight="1" thickBot="1">
      <c r="G21" s="52" t="s">
        <v>60</v>
      </c>
      <c r="H21" s="53">
        <v>9</v>
      </c>
      <c r="J21" s="58">
        <f t="shared" ref="J21:J84" si="3">IF(0&lt;V21,P21,IF(V21=U21,"",P21))</f>
        <v>2</v>
      </c>
      <c r="K21" s="72">
        <f>+K20</f>
        <v>15</v>
      </c>
      <c r="L21" s="72">
        <f t="shared" ref="L21:L28" si="4">+IF(L20+CHOOSE($P$4,1,3,6,12)&lt;=12,L20+CHOOSE($P$4,1,3,6,12),CHOOSE($P$4,L2,L17,L19,L20))</f>
        <v>7</v>
      </c>
      <c r="M21" s="72">
        <f>+M20+IF(L21&gt;L20,0,1)</f>
        <v>2019</v>
      </c>
      <c r="N21" s="72" t="str">
        <f t="shared" si="1"/>
        <v>15/7/2019</v>
      </c>
      <c r="O21" s="73">
        <f t="shared" ref="O21:O84" si="5">IF(J21="","",DATEVALUE(N21))</f>
        <v>43661</v>
      </c>
      <c r="P21" s="74">
        <v>2</v>
      </c>
      <c r="Q21" s="75">
        <f t="shared" ref="Q21:Q84" si="6">IF(P21&lt;=$Q$9,IF($P$4=1,$A$3,IF($P$4=2,$B$3,IF($P$4=3,$C$3,$D$3))),0)</f>
        <v>189.64843346336045</v>
      </c>
      <c r="R21" s="54">
        <f t="shared" si="2"/>
        <v>-75.327151455772324</v>
      </c>
      <c r="S21" s="76">
        <f>IF(0&lt;Q21,+SUM($R$20:R21),0)</f>
        <v>-151.19381812243898</v>
      </c>
      <c r="T21" s="54">
        <f t="shared" ref="T21:T84" si="7">+Q21+R21</f>
        <v>114.32128200758812</v>
      </c>
      <c r="U21" s="76">
        <f>IF(0&lt;Q21,+SUM($T$20:T21),0)</f>
        <v>228.10304880428191</v>
      </c>
      <c r="V21" s="54">
        <f t="shared" ref="V21:V84" si="8">IF(0&lt;Q21,+$H$19-U21,0)</f>
        <v>15771.896951195718</v>
      </c>
      <c r="AK21" s="77" t="s">
        <v>5</v>
      </c>
      <c r="AL21" s="78"/>
      <c r="AM21" s="78"/>
      <c r="AN21" s="79"/>
      <c r="AO21" s="80"/>
      <c r="AP21" s="81">
        <f>+doseis!H20</f>
        <v>5.6899999999999999E-2</v>
      </c>
      <c r="AQ21" s="82">
        <f>+AP21</f>
        <v>5.6899999999999999E-2</v>
      </c>
      <c r="AR21" s="82">
        <f>+AQ21</f>
        <v>5.6899999999999999E-2</v>
      </c>
      <c r="AS21" s="82">
        <f>+AR21</f>
        <v>5.6899999999999999E-2</v>
      </c>
    </row>
    <row r="22" spans="1:45" ht="18.95" customHeight="1" thickBot="1">
      <c r="E22" s="83"/>
      <c r="F22" s="84"/>
      <c r="G22" s="52" t="s">
        <v>59</v>
      </c>
      <c r="H22" s="85">
        <v>43600</v>
      </c>
      <c r="J22" s="86">
        <f t="shared" si="3"/>
        <v>3</v>
      </c>
      <c r="K22" s="87">
        <f t="shared" ref="K22:K84" si="9">+K21</f>
        <v>15</v>
      </c>
      <c r="L22" s="87">
        <f t="shared" si="4"/>
        <v>8</v>
      </c>
      <c r="M22" s="87">
        <f t="shared" ref="M22:M84" si="10">+M21+IF(L22&gt;L21,0,1)</f>
        <v>2019</v>
      </c>
      <c r="N22" s="87" t="str">
        <f t="shared" si="1"/>
        <v>15/8/2019</v>
      </c>
      <c r="O22" s="60">
        <f t="shared" si="5"/>
        <v>43692</v>
      </c>
      <c r="P22" s="61">
        <v>3</v>
      </c>
      <c r="Q22" s="62">
        <f t="shared" si="6"/>
        <v>189.64843346336045</v>
      </c>
      <c r="R22" s="63">
        <f t="shared" si="2"/>
        <v>-74.785078043586338</v>
      </c>
      <c r="S22" s="64">
        <f>IF(0&lt;Q22,+SUM($R$20:R22),0)</f>
        <v>-225.97889616602532</v>
      </c>
      <c r="T22" s="63">
        <f t="shared" si="7"/>
        <v>114.86335541977411</v>
      </c>
      <c r="U22" s="64">
        <f>IF(0&lt;Q22,+SUM($T$20:T22),0)</f>
        <v>342.96640422405602</v>
      </c>
      <c r="V22" s="63">
        <f t="shared" si="8"/>
        <v>15657.033595775943</v>
      </c>
      <c r="AK22" s="88"/>
      <c r="AL22" s="89"/>
      <c r="AM22" s="89"/>
      <c r="AN22" s="90"/>
      <c r="AO22" s="91"/>
      <c r="AP22" s="92"/>
      <c r="AQ22" s="92"/>
      <c r="AR22" s="92"/>
      <c r="AS22" s="92"/>
    </row>
    <row r="23" spans="1:45" ht="18.95" customHeight="1" thickBot="1">
      <c r="E23" s="93"/>
      <c r="F23" s="94"/>
      <c r="G23" s="134" t="s">
        <v>50</v>
      </c>
      <c r="H23" s="135"/>
      <c r="J23" s="86">
        <f t="shared" si="3"/>
        <v>4</v>
      </c>
      <c r="K23" s="87">
        <f t="shared" si="9"/>
        <v>15</v>
      </c>
      <c r="L23" s="87">
        <f t="shared" si="4"/>
        <v>9</v>
      </c>
      <c r="M23" s="87">
        <f t="shared" si="10"/>
        <v>2019</v>
      </c>
      <c r="N23" s="87" t="str">
        <f t="shared" si="1"/>
        <v>15/9/2019</v>
      </c>
      <c r="O23" s="73">
        <f t="shared" si="5"/>
        <v>43723</v>
      </c>
      <c r="P23" s="74">
        <v>4</v>
      </c>
      <c r="Q23" s="75">
        <f t="shared" si="6"/>
        <v>189.64843346336045</v>
      </c>
      <c r="R23" s="54">
        <f t="shared" si="2"/>
        <v>-74.240434299970929</v>
      </c>
      <c r="S23" s="76">
        <f>IF(0&lt;Q23,+SUM($R$20:R23),0)</f>
        <v>-300.21933046599622</v>
      </c>
      <c r="T23" s="54">
        <f t="shared" si="7"/>
        <v>115.40799916338952</v>
      </c>
      <c r="U23" s="76">
        <f>IF(0&lt;Q23,+SUM($T$20:T23),0)</f>
        <v>458.37440338744557</v>
      </c>
      <c r="V23" s="54">
        <f t="shared" si="8"/>
        <v>15541.625596612554</v>
      </c>
      <c r="AK23" s="88" t="s">
        <v>6</v>
      </c>
      <c r="AL23" s="95"/>
      <c r="AM23" s="95"/>
      <c r="AN23" s="96"/>
      <c r="AO23" s="80"/>
      <c r="AP23" s="97">
        <f>+doseis!H19</f>
        <v>16000</v>
      </c>
      <c r="AQ23" s="98">
        <f>+AP23</f>
        <v>16000</v>
      </c>
      <c r="AR23" s="98">
        <f>+AQ23</f>
        <v>16000</v>
      </c>
      <c r="AS23" s="98">
        <f>+AQ23</f>
        <v>16000</v>
      </c>
    </row>
    <row r="24" spans="1:45" ht="18.95" customHeight="1" thickBot="1">
      <c r="G24" s="147" t="s">
        <v>58</v>
      </c>
      <c r="H24" s="147"/>
      <c r="J24" s="86">
        <f t="shared" si="3"/>
        <v>5</v>
      </c>
      <c r="K24" s="87">
        <f>+K23</f>
        <v>15</v>
      </c>
      <c r="L24" s="87">
        <f t="shared" si="4"/>
        <v>10</v>
      </c>
      <c r="M24" s="87">
        <f>+M23+IF(L24&gt;L23,0,1)</f>
        <v>2019</v>
      </c>
      <c r="N24" s="87" t="str">
        <f t="shared" si="1"/>
        <v>15/10/2019</v>
      </c>
      <c r="O24" s="60">
        <f t="shared" si="5"/>
        <v>43753</v>
      </c>
      <c r="P24" s="61">
        <v>5</v>
      </c>
      <c r="Q24" s="62">
        <f t="shared" si="6"/>
        <v>189.64843346336045</v>
      </c>
      <c r="R24" s="63">
        <f t="shared" si="2"/>
        <v>-73.693208037271191</v>
      </c>
      <c r="S24" s="64">
        <f>IF(0&lt;Q24,+SUM($R$20:R24),0)</f>
        <v>-373.9125385032674</v>
      </c>
      <c r="T24" s="63">
        <f t="shared" si="7"/>
        <v>115.95522542608926</v>
      </c>
      <c r="U24" s="64">
        <f>IF(0&lt;Q24,+SUM($T$20:T24),0)</f>
        <v>574.32962881353478</v>
      </c>
      <c r="V24" s="63">
        <f t="shared" si="8"/>
        <v>15425.670371186465</v>
      </c>
      <c r="AK24" s="88"/>
      <c r="AL24" s="89"/>
      <c r="AM24" s="89"/>
      <c r="AN24" s="90"/>
      <c r="AO24" s="91"/>
      <c r="AP24" s="92"/>
      <c r="AQ24" s="92"/>
      <c r="AR24" s="92"/>
      <c r="AS24" s="92"/>
    </row>
    <row r="25" spans="1:45" ht="18.95" customHeight="1" thickBot="1">
      <c r="E25" s="22"/>
      <c r="F25" s="23"/>
      <c r="G25" s="99" t="s">
        <v>46</v>
      </c>
      <c r="H25" s="137">
        <f>IF($P$2=1,+IF($P$4=1,doseis!AP35,IF($P$4=2,doseis!AQ35,IF($P$4=3,doseis!AR35,IF($P$4=4,doseis!AS35,0)))),"")</f>
        <v>189.64843346336045</v>
      </c>
      <c r="J25" s="86">
        <f t="shared" si="3"/>
        <v>6</v>
      </c>
      <c r="K25" s="87">
        <f t="shared" si="9"/>
        <v>15</v>
      </c>
      <c r="L25" s="87">
        <f t="shared" si="4"/>
        <v>11</v>
      </c>
      <c r="M25" s="87">
        <f t="shared" si="10"/>
        <v>2019</v>
      </c>
      <c r="N25" s="87" t="str">
        <f t="shared" si="1"/>
        <v>15/11/2019</v>
      </c>
      <c r="O25" s="73">
        <f t="shared" si="5"/>
        <v>43784</v>
      </c>
      <c r="P25" s="74">
        <v>6</v>
      </c>
      <c r="Q25" s="75">
        <f t="shared" si="6"/>
        <v>189.64843346336045</v>
      </c>
      <c r="R25" s="54">
        <f t="shared" si="2"/>
        <v>-73.143387010042488</v>
      </c>
      <c r="S25" s="76">
        <f>IF(0&lt;Q25,+SUM($R$20:R25),0)</f>
        <v>-447.05592551330989</v>
      </c>
      <c r="T25" s="54">
        <f t="shared" si="7"/>
        <v>116.50504645331796</v>
      </c>
      <c r="U25" s="76">
        <f>IF(0&lt;Q25,+SUM($T$20:T25),0)</f>
        <v>690.83467526685274</v>
      </c>
      <c r="V25" s="54">
        <f t="shared" si="8"/>
        <v>15309.165324733147</v>
      </c>
      <c r="AK25" s="88" t="s">
        <v>7</v>
      </c>
      <c r="AL25" s="89"/>
      <c r="AM25" s="89"/>
      <c r="AN25" s="90"/>
      <c r="AO25" s="80"/>
      <c r="AP25" s="100">
        <f>+AP27*12</f>
        <v>108</v>
      </c>
      <c r="AQ25" s="100">
        <f>+AQ27*4</f>
        <v>36</v>
      </c>
      <c r="AR25" s="100">
        <f>+AR27*2</f>
        <v>18</v>
      </c>
      <c r="AS25" s="100">
        <f>+AS27*1</f>
        <v>9</v>
      </c>
    </row>
    <row r="26" spans="1:45" ht="18.95" customHeight="1" thickBot="1">
      <c r="E26" s="22"/>
      <c r="F26" s="23"/>
      <c r="G26" s="101" t="s">
        <v>47</v>
      </c>
      <c r="H26" s="138">
        <f>IF($P$2=1,+IF($P$4=1,doseis!AP37,IF($P$4=2,doseis!AQ37,IF($P$4=3,doseis!AR37,IF($P$4=4,doseis!AS37,0)))),"")</f>
        <v>2275.7812015603254</v>
      </c>
      <c r="J26" s="86">
        <f t="shared" si="3"/>
        <v>7</v>
      </c>
      <c r="K26" s="87">
        <f t="shared" si="9"/>
        <v>15</v>
      </c>
      <c r="L26" s="87">
        <f t="shared" si="4"/>
        <v>12</v>
      </c>
      <c r="M26" s="87">
        <f t="shared" si="10"/>
        <v>2019</v>
      </c>
      <c r="N26" s="87" t="str">
        <f t="shared" si="1"/>
        <v>15/12/2019</v>
      </c>
      <c r="O26" s="60">
        <f t="shared" si="5"/>
        <v>43814</v>
      </c>
      <c r="P26" s="61">
        <v>7</v>
      </c>
      <c r="Q26" s="62">
        <f t="shared" si="6"/>
        <v>189.64843346336045</v>
      </c>
      <c r="R26" s="63">
        <f t="shared" si="2"/>
        <v>-72.590958914776337</v>
      </c>
      <c r="S26" s="64">
        <f>IF(0&lt;Q26,+SUM($R$20:R26),0)</f>
        <v>-519.6468844280862</v>
      </c>
      <c r="T26" s="63">
        <f t="shared" si="7"/>
        <v>117.05747454858411</v>
      </c>
      <c r="U26" s="64">
        <f>IF(0&lt;Q26,+SUM($T$20:T26),0)</f>
        <v>807.89214981543682</v>
      </c>
      <c r="V26" s="63">
        <f t="shared" si="8"/>
        <v>15192.107850184562</v>
      </c>
      <c r="AK26" s="88"/>
      <c r="AL26" s="89"/>
      <c r="AM26" s="89"/>
      <c r="AN26" s="90"/>
      <c r="AO26" s="91"/>
      <c r="AP26" s="92"/>
      <c r="AQ26" s="92"/>
      <c r="AR26" s="92"/>
      <c r="AS26" s="92"/>
    </row>
    <row r="27" spans="1:45" ht="18.95" customHeight="1" thickBot="1">
      <c r="E27" s="22"/>
      <c r="F27" s="23"/>
      <c r="G27" s="101" t="s">
        <v>48</v>
      </c>
      <c r="H27" s="138">
        <f>IF($P$2=1,+IF($P$4=1,doseis!AP39,IF($P$4=2,doseis!AQ39,IF($P$4=3,doseis!AR39,IF($P$4=4,doseis!AS39,0)))),"")</f>
        <v>20482.03081404293</v>
      </c>
      <c r="J27" s="86">
        <f t="shared" si="3"/>
        <v>8</v>
      </c>
      <c r="K27" s="87">
        <f t="shared" si="9"/>
        <v>15</v>
      </c>
      <c r="L27" s="87">
        <f t="shared" si="4"/>
        <v>1</v>
      </c>
      <c r="M27" s="87">
        <f t="shared" si="10"/>
        <v>2020</v>
      </c>
      <c r="N27" s="87" t="str">
        <f t="shared" si="1"/>
        <v>15/1/2020</v>
      </c>
      <c r="O27" s="73">
        <f t="shared" si="5"/>
        <v>43845</v>
      </c>
      <c r="P27" s="74">
        <v>8</v>
      </c>
      <c r="Q27" s="75">
        <f t="shared" si="6"/>
        <v>189.64843346336045</v>
      </c>
      <c r="R27" s="54">
        <f t="shared" si="2"/>
        <v>-72.035911389625142</v>
      </c>
      <c r="S27" s="76">
        <f>IF(0&lt;Q27,+SUM($R$20:R27),0)</f>
        <v>-591.68279581771139</v>
      </c>
      <c r="T27" s="54">
        <f t="shared" si="7"/>
        <v>117.61252207373531</v>
      </c>
      <c r="U27" s="76">
        <f>IF(0&lt;Q27,+SUM($T$20:T27),0)</f>
        <v>925.50467188917219</v>
      </c>
      <c r="V27" s="54">
        <f t="shared" si="8"/>
        <v>15074.495328110828</v>
      </c>
      <c r="AK27" s="88" t="s">
        <v>8</v>
      </c>
      <c r="AL27" s="89"/>
      <c r="AM27" s="89"/>
      <c r="AN27" s="90"/>
      <c r="AO27" s="91"/>
      <c r="AP27" s="102">
        <f>+doseis!H21</f>
        <v>9</v>
      </c>
      <c r="AQ27" s="100">
        <f>+AP27</f>
        <v>9</v>
      </c>
      <c r="AR27" s="100">
        <f>+AQ27</f>
        <v>9</v>
      </c>
      <c r="AS27" s="100">
        <f>+AR27</f>
        <v>9</v>
      </c>
    </row>
    <row r="28" spans="1:45" ht="18.95" customHeight="1" thickBot="1">
      <c r="E28" s="22"/>
      <c r="F28" s="23"/>
      <c r="G28" s="136" t="s">
        <v>49</v>
      </c>
      <c r="H28" s="139">
        <f>IF($P$2=1,+IF($P$4=1,doseis!AP41,IF($P$4=2,doseis!AQ41,IF($P$4=3,doseis!AR41,IF($P$4=4,doseis!AS41,0)))),"")</f>
        <v>4482.0308140429297</v>
      </c>
      <c r="J28" s="86">
        <f t="shared" si="3"/>
        <v>9</v>
      </c>
      <c r="K28" s="87">
        <f t="shared" si="9"/>
        <v>15</v>
      </c>
      <c r="L28" s="87">
        <f t="shared" si="4"/>
        <v>2</v>
      </c>
      <c r="M28" s="87">
        <f t="shared" si="10"/>
        <v>2020</v>
      </c>
      <c r="N28" s="87" t="str">
        <f t="shared" si="1"/>
        <v>15/2/2020</v>
      </c>
      <c r="O28" s="60">
        <f t="shared" si="5"/>
        <v>43876</v>
      </c>
      <c r="P28" s="61">
        <v>9</v>
      </c>
      <c r="Q28" s="62">
        <f t="shared" si="6"/>
        <v>189.64843346336045</v>
      </c>
      <c r="R28" s="63">
        <f t="shared" si="2"/>
        <v>-71.478232014125496</v>
      </c>
      <c r="S28" s="64">
        <f>IF(0&lt;Q28,+SUM($R$20:R28),0)</f>
        <v>-663.16102783183692</v>
      </c>
      <c r="T28" s="63">
        <f t="shared" si="7"/>
        <v>118.17020144923495</v>
      </c>
      <c r="U28" s="64">
        <f>IF(0&lt;Q28,+SUM($T$20:T28),0)</f>
        <v>1043.6748733384072</v>
      </c>
      <c r="V28" s="63">
        <f t="shared" si="8"/>
        <v>14956.325126661593</v>
      </c>
      <c r="AK28" s="103"/>
      <c r="AL28" s="104"/>
      <c r="AM28" s="104"/>
      <c r="AN28" s="105"/>
      <c r="AO28" s="106"/>
      <c r="AP28" s="107"/>
      <c r="AQ28" s="107"/>
      <c r="AR28" s="107"/>
      <c r="AS28" s="107"/>
    </row>
    <row r="29" spans="1:45" s="33" customFormat="1" ht="18.95" customHeight="1" thickBot="1">
      <c r="A29" s="5"/>
      <c r="B29" s="5"/>
      <c r="C29" s="5"/>
      <c r="D29" s="5"/>
      <c r="E29" s="22"/>
      <c r="F29" s="23"/>
      <c r="G29" s="150" t="s">
        <v>61</v>
      </c>
      <c r="H29" s="5" t="s">
        <v>62</v>
      </c>
      <c r="I29" s="5"/>
      <c r="J29" s="86">
        <f t="shared" si="3"/>
        <v>10</v>
      </c>
      <c r="K29" s="87">
        <f t="shared" si="9"/>
        <v>15</v>
      </c>
      <c r="L29" s="87">
        <f t="shared" ref="L29:L35" si="11">+IF(L28+CHOOSE($P$4,1,3,6,12)&lt;=12,L28+CHOOSE($P$4,1,3,6,12),CHOOSE($P$4,L17,L25,L27,L28))</f>
        <v>3</v>
      </c>
      <c r="M29" s="87">
        <f t="shared" si="10"/>
        <v>2020</v>
      </c>
      <c r="N29" s="87" t="str">
        <f t="shared" si="1"/>
        <v>15/3/2020</v>
      </c>
      <c r="O29" s="73">
        <f t="shared" si="5"/>
        <v>43905</v>
      </c>
      <c r="P29" s="74">
        <v>10</v>
      </c>
      <c r="Q29" s="75">
        <f t="shared" si="6"/>
        <v>189.64843346336045</v>
      </c>
      <c r="R29" s="54">
        <f t="shared" si="2"/>
        <v>-70.917908308920389</v>
      </c>
      <c r="S29" s="76">
        <f>IF(0&lt;Q29,+SUM($R$20:R29),0)</f>
        <v>-734.07893614075726</v>
      </c>
      <c r="T29" s="54">
        <f t="shared" si="7"/>
        <v>118.73052515444006</v>
      </c>
      <c r="U29" s="76">
        <f>IF(0&lt;Q29,+SUM($T$20:T29),0)</f>
        <v>1162.4053984928473</v>
      </c>
      <c r="V29" s="54">
        <f t="shared" si="8"/>
        <v>14837.594601507153</v>
      </c>
      <c r="AK29" s="108" t="s">
        <v>9</v>
      </c>
      <c r="AL29" s="109"/>
      <c r="AM29" s="109"/>
      <c r="AN29" s="109"/>
      <c r="AO29" s="110"/>
      <c r="AP29" s="111">
        <f>+AP21*1</f>
        <v>5.6899999999999999E-2</v>
      </c>
      <c r="AQ29" s="111">
        <f>+AQ21*1</f>
        <v>5.6899999999999999E-2</v>
      </c>
      <c r="AR29" s="111">
        <f>+AR21*1</f>
        <v>5.6899999999999999E-2</v>
      </c>
      <c r="AS29" s="111">
        <f>+AS21*1</f>
        <v>5.6899999999999999E-2</v>
      </c>
    </row>
    <row r="30" spans="1:45" s="33" customFormat="1" ht="18.95" customHeight="1" thickBot="1">
      <c r="A30" s="5"/>
      <c r="B30" s="5"/>
      <c r="C30" s="5"/>
      <c r="D30" s="5"/>
      <c r="E30" s="22"/>
      <c r="F30" s="23"/>
      <c r="G30" s="5"/>
      <c r="H30" s="5"/>
      <c r="I30" s="5"/>
      <c r="J30" s="86">
        <f t="shared" si="3"/>
        <v>11</v>
      </c>
      <c r="K30" s="87">
        <f t="shared" si="9"/>
        <v>15</v>
      </c>
      <c r="L30" s="87">
        <f t="shared" si="11"/>
        <v>4</v>
      </c>
      <c r="M30" s="87">
        <f t="shared" si="10"/>
        <v>2020</v>
      </c>
      <c r="N30" s="87" t="str">
        <f t="shared" si="1"/>
        <v>15/4/2020</v>
      </c>
      <c r="O30" s="60">
        <f t="shared" si="5"/>
        <v>43936</v>
      </c>
      <c r="P30" s="61">
        <v>11</v>
      </c>
      <c r="Q30" s="62">
        <f t="shared" si="6"/>
        <v>189.64843346336045</v>
      </c>
      <c r="R30" s="63">
        <f t="shared" si="2"/>
        <v>-70.354927735479748</v>
      </c>
      <c r="S30" s="64">
        <f>IF(0&lt;Q30,+SUM($R$20:R30),0)</f>
        <v>-804.43386387623696</v>
      </c>
      <c r="T30" s="63">
        <f t="shared" si="7"/>
        <v>119.2935057278807</v>
      </c>
      <c r="U30" s="64">
        <f>IF(0&lt;Q30,+SUM($T$20:T30),0)</f>
        <v>1281.6989042207281</v>
      </c>
      <c r="V30" s="63">
        <f t="shared" si="8"/>
        <v>14718.301095779272</v>
      </c>
      <c r="AK30" s="112"/>
      <c r="AL30" s="106"/>
      <c r="AM30" s="106"/>
      <c r="AN30" s="106"/>
      <c r="AO30" s="106"/>
      <c r="AP30" s="113"/>
      <c r="AQ30" s="113"/>
      <c r="AR30" s="113"/>
      <c r="AS30" s="113"/>
    </row>
    <row r="31" spans="1:45" ht="18.95" customHeight="1" thickBot="1">
      <c r="E31" s="83"/>
      <c r="F31" s="84"/>
      <c r="J31" s="86">
        <f t="shared" si="3"/>
        <v>12</v>
      </c>
      <c r="K31" s="87">
        <f t="shared" si="9"/>
        <v>15</v>
      </c>
      <c r="L31" s="87">
        <f t="shared" si="11"/>
        <v>5</v>
      </c>
      <c r="M31" s="87">
        <f t="shared" si="10"/>
        <v>2020</v>
      </c>
      <c r="N31" s="87" t="str">
        <f t="shared" si="1"/>
        <v>15/5/2020</v>
      </c>
      <c r="O31" s="73">
        <f t="shared" si="5"/>
        <v>43966</v>
      </c>
      <c r="P31" s="74">
        <v>12</v>
      </c>
      <c r="Q31" s="75">
        <f t="shared" si="6"/>
        <v>189.64843346336045</v>
      </c>
      <c r="R31" s="54">
        <f t="shared" si="2"/>
        <v>-69.789277695820061</v>
      </c>
      <c r="S31" s="76">
        <f>IF(0&lt;Q31,+SUM($R$20:R31),0)</f>
        <v>-874.22314157205699</v>
      </c>
      <c r="T31" s="54">
        <f t="shared" si="7"/>
        <v>119.85915576754039</v>
      </c>
      <c r="U31" s="76">
        <f>IF(0&lt;Q31,+SUM($T$20:T31),0)</f>
        <v>1401.5580599882685</v>
      </c>
      <c r="V31" s="54">
        <f t="shared" si="8"/>
        <v>14598.441940011731</v>
      </c>
      <c r="AK31" s="112" t="s">
        <v>10</v>
      </c>
      <c r="AL31" s="106"/>
      <c r="AM31" s="106"/>
      <c r="AN31" s="106"/>
      <c r="AO31" s="106"/>
      <c r="AP31" s="114">
        <f>+AP29/AP25*AP27</f>
        <v>4.7416666666666666E-3</v>
      </c>
      <c r="AQ31" s="114">
        <f>+AQ29/AQ25*AQ27</f>
        <v>1.4225E-2</v>
      </c>
      <c r="AR31" s="114">
        <f>+AR29/AR25*AR27</f>
        <v>2.845E-2</v>
      </c>
      <c r="AS31" s="114">
        <f>+AS29/AS25*AS27</f>
        <v>5.6899999999999999E-2</v>
      </c>
    </row>
    <row r="32" spans="1:45" ht="18.95" customHeight="1" thickBot="1">
      <c r="E32" s="7"/>
      <c r="F32" s="16"/>
      <c r="J32" s="86">
        <f t="shared" si="3"/>
        <v>13</v>
      </c>
      <c r="K32" s="87">
        <f t="shared" si="9"/>
        <v>15</v>
      </c>
      <c r="L32" s="87">
        <f t="shared" si="11"/>
        <v>6</v>
      </c>
      <c r="M32" s="87">
        <f t="shared" si="10"/>
        <v>2020</v>
      </c>
      <c r="N32" s="87" t="str">
        <f t="shared" si="1"/>
        <v>15/6/2020</v>
      </c>
      <c r="O32" s="60">
        <f t="shared" si="5"/>
        <v>43997</v>
      </c>
      <c r="P32" s="61">
        <v>13</v>
      </c>
      <c r="Q32" s="62">
        <f t="shared" si="6"/>
        <v>189.64843346336045</v>
      </c>
      <c r="R32" s="63">
        <f t="shared" si="2"/>
        <v>-69.220945532222288</v>
      </c>
      <c r="S32" s="64">
        <f>IF(0&lt;Q32,+SUM($R$20:R32),0)</f>
        <v>-943.44408710427933</v>
      </c>
      <c r="T32" s="63">
        <f t="shared" si="7"/>
        <v>120.42748793113816</v>
      </c>
      <c r="U32" s="64">
        <f>IF(0&lt;Q32,+SUM($T$20:T32),0)</f>
        <v>1521.9855479194066</v>
      </c>
      <c r="V32" s="63">
        <f t="shared" si="8"/>
        <v>14478.014452080593</v>
      </c>
      <c r="AK32" s="112"/>
      <c r="AL32" s="106"/>
      <c r="AM32" s="106"/>
      <c r="AN32" s="106"/>
      <c r="AO32" s="106"/>
      <c r="AP32" s="115"/>
      <c r="AQ32" s="116"/>
      <c r="AR32" s="116"/>
      <c r="AS32" s="116"/>
    </row>
    <row r="33" spans="5:45" ht="18.95" customHeight="1" thickBot="1">
      <c r="E33" s="83"/>
      <c r="F33" s="84"/>
      <c r="J33" s="86">
        <f t="shared" si="3"/>
        <v>14</v>
      </c>
      <c r="K33" s="87">
        <f t="shared" si="9"/>
        <v>15</v>
      </c>
      <c r="L33" s="87">
        <f t="shared" si="11"/>
        <v>7</v>
      </c>
      <c r="M33" s="87">
        <f t="shared" si="10"/>
        <v>2020</v>
      </c>
      <c r="N33" s="87" t="str">
        <f t="shared" si="1"/>
        <v>15/7/2020</v>
      </c>
      <c r="O33" s="73">
        <f t="shared" si="5"/>
        <v>44027</v>
      </c>
      <c r="P33" s="74">
        <v>14</v>
      </c>
      <c r="Q33" s="75">
        <f t="shared" si="6"/>
        <v>189.64843346336045</v>
      </c>
      <c r="R33" s="54">
        <f t="shared" si="2"/>
        <v>-68.649918526948824</v>
      </c>
      <c r="S33" s="76">
        <f>IF(0&lt;Q33,+SUM($R$20:R33),0)</f>
        <v>-1012.0940056312281</v>
      </c>
      <c r="T33" s="54">
        <f t="shared" si="7"/>
        <v>120.99851493641162</v>
      </c>
      <c r="U33" s="76">
        <f>IF(0&lt;Q33,+SUM($T$20:T33),0)</f>
        <v>1642.9840628558181</v>
      </c>
      <c r="V33" s="54">
        <f t="shared" si="8"/>
        <v>14357.015937144182</v>
      </c>
      <c r="AK33" s="112" t="s">
        <v>11</v>
      </c>
      <c r="AL33" s="106"/>
      <c r="AM33" s="106"/>
      <c r="AN33" s="106"/>
      <c r="AO33" s="106"/>
      <c r="AP33" s="117">
        <f>+(1-(1/(1+AP31)^AP25))/(AP31)</f>
        <v>84.366634133527683</v>
      </c>
      <c r="AQ33" s="117">
        <f>+(1-(1/(1+AQ31)^AQ25))/(AQ31)</f>
        <v>28.020956760706458</v>
      </c>
      <c r="AR33" s="117">
        <f>+(1-(1/(1+AR31)^AR25))/(AR31)</f>
        <v>13.935488465626904</v>
      </c>
      <c r="AS33" s="117">
        <f>+(1-(1/(1+AS31)^AS25))/(AS31)</f>
        <v>6.894412099676539</v>
      </c>
    </row>
    <row r="34" spans="5:45" ht="18.95" customHeight="1" thickBot="1">
      <c r="J34" s="86">
        <f t="shared" si="3"/>
        <v>15</v>
      </c>
      <c r="K34" s="87">
        <f t="shared" si="9"/>
        <v>15</v>
      </c>
      <c r="L34" s="87">
        <f t="shared" si="11"/>
        <v>8</v>
      </c>
      <c r="M34" s="87">
        <f t="shared" si="10"/>
        <v>2020</v>
      </c>
      <c r="N34" s="87" t="str">
        <f t="shared" si="1"/>
        <v>15/8/2020</v>
      </c>
      <c r="O34" s="60">
        <f t="shared" si="5"/>
        <v>44058</v>
      </c>
      <c r="P34" s="61">
        <v>15</v>
      </c>
      <c r="Q34" s="62">
        <f t="shared" si="6"/>
        <v>189.64843346336045</v>
      </c>
      <c r="R34" s="63">
        <f t="shared" si="2"/>
        <v>-68.076183901958672</v>
      </c>
      <c r="S34" s="64">
        <f>IF(0&lt;Q34,+SUM($R$20:R34),0)</f>
        <v>-1080.1701895331869</v>
      </c>
      <c r="T34" s="63">
        <f t="shared" si="7"/>
        <v>121.57224956140178</v>
      </c>
      <c r="U34" s="64">
        <f>IF(0&lt;Q34,+SUM($T$20:T34),0)</f>
        <v>1764.5563124172199</v>
      </c>
      <c r="V34" s="63">
        <f t="shared" si="8"/>
        <v>14235.44368758278</v>
      </c>
      <c r="AK34" s="118"/>
      <c r="AL34" s="106"/>
      <c r="AM34" s="106"/>
      <c r="AN34" s="106"/>
      <c r="AO34" s="106"/>
      <c r="AP34" s="119"/>
      <c r="AQ34" s="116"/>
      <c r="AR34" s="116"/>
      <c r="AS34" s="116"/>
    </row>
    <row r="35" spans="5:45" ht="18.95" customHeight="1" thickBot="1">
      <c r="E35" s="83"/>
      <c r="F35" s="84"/>
      <c r="J35" s="86">
        <f t="shared" si="3"/>
        <v>16</v>
      </c>
      <c r="K35" s="87">
        <f t="shared" si="9"/>
        <v>15</v>
      </c>
      <c r="L35" s="87">
        <f t="shared" si="11"/>
        <v>9</v>
      </c>
      <c r="M35" s="87">
        <f t="shared" si="10"/>
        <v>2020</v>
      </c>
      <c r="N35" s="87" t="str">
        <f t="shared" si="1"/>
        <v>15/9/2020</v>
      </c>
      <c r="O35" s="73">
        <f t="shared" si="5"/>
        <v>44089</v>
      </c>
      <c r="P35" s="74">
        <v>16</v>
      </c>
      <c r="Q35" s="75">
        <f t="shared" si="6"/>
        <v>189.64843346336045</v>
      </c>
      <c r="R35" s="54">
        <f t="shared" si="2"/>
        <v>-67.499728818621691</v>
      </c>
      <c r="S35" s="76">
        <f>IF(0&lt;Q35,+SUM($R$20:R35),0)</f>
        <v>-1147.6699183518085</v>
      </c>
      <c r="T35" s="54">
        <f t="shared" si="7"/>
        <v>122.14870464473876</v>
      </c>
      <c r="U35" s="76">
        <f>IF(0&lt;Q35,+SUM($T$20:T35),0)</f>
        <v>1886.7050170619586</v>
      </c>
      <c r="V35" s="54">
        <f t="shared" si="8"/>
        <v>14113.294982938041</v>
      </c>
      <c r="AK35" s="120" t="s">
        <v>12</v>
      </c>
      <c r="AL35" s="109"/>
      <c r="AM35" s="109"/>
      <c r="AN35" s="110"/>
      <c r="AO35" s="110"/>
      <c r="AP35" s="121">
        <f>+AP23/AP33</f>
        <v>189.64843346336045</v>
      </c>
      <c r="AQ35" s="121">
        <f>+AQ23/AQ33</f>
        <v>571.00120230143818</v>
      </c>
      <c r="AR35" s="121">
        <f>+AR23/AR33</f>
        <v>1148.1477695931071</v>
      </c>
      <c r="AS35" s="121">
        <f>+AS23/AS33</f>
        <v>2320.7199930434476</v>
      </c>
    </row>
    <row r="36" spans="5:45" ht="18.95" customHeight="1" thickBot="1">
      <c r="J36" s="86">
        <f t="shared" si="3"/>
        <v>17</v>
      </c>
      <c r="K36" s="87">
        <f>+K35</f>
        <v>15</v>
      </c>
      <c r="L36" s="87">
        <f t="shared" ref="L36:L60" si="12">+IF(L35+CHOOSE($P$4,1,3,6,12)&lt;=12,L35+CHOOSE($P$4,1,3,6,12),CHOOSE($P$4,L24,L32,L34,L35))</f>
        <v>10</v>
      </c>
      <c r="M36" s="87">
        <f>+M35+IF(L36&gt;L35,0,1)</f>
        <v>2020</v>
      </c>
      <c r="N36" s="87" t="str">
        <f t="shared" si="1"/>
        <v>15/10/2020</v>
      </c>
      <c r="O36" s="60">
        <f t="shared" si="5"/>
        <v>44119</v>
      </c>
      <c r="P36" s="61">
        <v>17</v>
      </c>
      <c r="Q36" s="62">
        <f t="shared" si="6"/>
        <v>189.64843346336045</v>
      </c>
      <c r="R36" s="63">
        <f t="shared" si="2"/>
        <v>-66.920540377431223</v>
      </c>
      <c r="S36" s="64">
        <f>IF(0&lt;Q36,+SUM($R$20:R36),0)</f>
        <v>-1214.5904587292398</v>
      </c>
      <c r="T36" s="63">
        <f t="shared" si="7"/>
        <v>122.72789308592922</v>
      </c>
      <c r="U36" s="64">
        <f>IF(0&lt;Q36,+SUM($T$20:T36),0)</f>
        <v>2009.4329101478879</v>
      </c>
      <c r="V36" s="63">
        <f t="shared" si="8"/>
        <v>13990.567089852113</v>
      </c>
      <c r="AK36" s="112"/>
      <c r="AL36" s="106"/>
      <c r="AM36" s="106"/>
      <c r="AN36" s="106"/>
      <c r="AO36" s="106"/>
      <c r="AP36" s="122"/>
      <c r="AQ36" s="123"/>
      <c r="AR36" s="123"/>
      <c r="AS36" s="123"/>
    </row>
    <row r="37" spans="5:45" ht="18.95" customHeight="1" thickBot="1">
      <c r="E37" s="22"/>
      <c r="F37" s="23"/>
      <c r="J37" s="86">
        <f t="shared" si="3"/>
        <v>18</v>
      </c>
      <c r="K37" s="87">
        <f t="shared" si="9"/>
        <v>15</v>
      </c>
      <c r="L37" s="87">
        <f t="shared" si="12"/>
        <v>11</v>
      </c>
      <c r="M37" s="87">
        <f t="shared" si="10"/>
        <v>2020</v>
      </c>
      <c r="N37" s="87" t="str">
        <f t="shared" si="1"/>
        <v>15/11/2020</v>
      </c>
      <c r="O37" s="73">
        <f t="shared" si="5"/>
        <v>44150</v>
      </c>
      <c r="P37" s="74">
        <v>18</v>
      </c>
      <c r="Q37" s="75">
        <f t="shared" si="6"/>
        <v>189.64843346336045</v>
      </c>
      <c r="R37" s="54">
        <f t="shared" si="2"/>
        <v>-66.338605617715444</v>
      </c>
      <c r="S37" s="76">
        <f>IF(0&lt;Q37,+SUM($R$20:R37),0)</f>
        <v>-1280.9290643469553</v>
      </c>
      <c r="T37" s="54">
        <f t="shared" si="7"/>
        <v>123.309827845645</v>
      </c>
      <c r="U37" s="76">
        <f>IF(0&lt;Q37,+SUM($T$20:T37),0)</f>
        <v>2132.742737993533</v>
      </c>
      <c r="V37" s="54">
        <f t="shared" si="8"/>
        <v>13867.257262006467</v>
      </c>
      <c r="AK37" s="120" t="s">
        <v>13</v>
      </c>
      <c r="AL37" s="109"/>
      <c r="AM37" s="109"/>
      <c r="AN37" s="109"/>
      <c r="AO37" s="110"/>
      <c r="AP37" s="124">
        <f>+AP35*(AP25/AP27)</f>
        <v>2275.7812015603254</v>
      </c>
      <c r="AQ37" s="124">
        <f>+AQ35*(AQ25/AQ27)</f>
        <v>2284.0048092057527</v>
      </c>
      <c r="AR37" s="124">
        <f>+AR35*(AR25/AR27)</f>
        <v>2296.2955391862142</v>
      </c>
      <c r="AS37" s="124">
        <f>+AS35*(AS25/AS27)</f>
        <v>2320.7199930434476</v>
      </c>
    </row>
    <row r="38" spans="5:45" ht="18.95" customHeight="1" thickBot="1">
      <c r="J38" s="86">
        <f t="shared" si="3"/>
        <v>19</v>
      </c>
      <c r="K38" s="87">
        <f t="shared" si="9"/>
        <v>15</v>
      </c>
      <c r="L38" s="87">
        <f t="shared" si="12"/>
        <v>12</v>
      </c>
      <c r="M38" s="87">
        <f t="shared" si="10"/>
        <v>2020</v>
      </c>
      <c r="N38" s="87" t="str">
        <f t="shared" si="1"/>
        <v>15/12/2020</v>
      </c>
      <c r="O38" s="60">
        <f t="shared" si="5"/>
        <v>44180</v>
      </c>
      <c r="P38" s="61">
        <v>19</v>
      </c>
      <c r="Q38" s="62">
        <f t="shared" si="6"/>
        <v>189.64843346336045</v>
      </c>
      <c r="R38" s="63">
        <f t="shared" si="2"/>
        <v>-65.753911517347348</v>
      </c>
      <c r="S38" s="64">
        <f>IF(0&lt;Q38,+SUM($R$20:R38),0)</f>
        <v>-1346.6829758643028</v>
      </c>
      <c r="T38" s="63">
        <f t="shared" si="7"/>
        <v>123.8945219460131</v>
      </c>
      <c r="U38" s="64">
        <f>IF(0&lt;Q38,+SUM($T$20:T38),0)</f>
        <v>2256.6372599395459</v>
      </c>
      <c r="V38" s="63">
        <f t="shared" si="8"/>
        <v>13743.362740060455</v>
      </c>
      <c r="AK38" s="125"/>
      <c r="AL38" s="55"/>
      <c r="AM38" s="55"/>
      <c r="AN38" s="55"/>
      <c r="AO38" s="55"/>
      <c r="AP38" s="126"/>
      <c r="AQ38" s="127"/>
      <c r="AR38" s="127"/>
      <c r="AS38" s="127"/>
    </row>
    <row r="39" spans="5:45" ht="18.95" customHeight="1" thickBot="1">
      <c r="J39" s="86">
        <f t="shared" si="3"/>
        <v>20</v>
      </c>
      <c r="K39" s="87">
        <f t="shared" si="9"/>
        <v>15</v>
      </c>
      <c r="L39" s="87">
        <f t="shared" si="12"/>
        <v>1</v>
      </c>
      <c r="M39" s="87">
        <f t="shared" si="10"/>
        <v>2021</v>
      </c>
      <c r="N39" s="87" t="str">
        <f t="shared" si="1"/>
        <v>15/1/2021</v>
      </c>
      <c r="O39" s="73">
        <f t="shared" si="5"/>
        <v>44211</v>
      </c>
      <c r="P39" s="74">
        <v>20</v>
      </c>
      <c r="Q39" s="75">
        <f t="shared" si="6"/>
        <v>189.64843346336045</v>
      </c>
      <c r="R39" s="54">
        <f t="shared" si="2"/>
        <v>-65.166444992453336</v>
      </c>
      <c r="S39" s="76">
        <f>IF(0&lt;Q39,+SUM($R$20:R39),0)</f>
        <v>-1411.8494208567561</v>
      </c>
      <c r="T39" s="54">
        <f t="shared" si="7"/>
        <v>124.48198847090711</v>
      </c>
      <c r="U39" s="76">
        <f>IF(0&lt;Q39,+SUM($T$20:T39),0)</f>
        <v>2381.1192484104531</v>
      </c>
      <c r="V39" s="54">
        <f t="shared" si="8"/>
        <v>13618.880751589546</v>
      </c>
      <c r="AK39" s="128" t="s">
        <v>14</v>
      </c>
      <c r="AL39" s="109"/>
      <c r="AM39" s="109"/>
      <c r="AN39" s="109"/>
      <c r="AO39" s="110"/>
      <c r="AP39" s="124">
        <f>+AP35*AP25</f>
        <v>20482.03081404293</v>
      </c>
      <c r="AQ39" s="124">
        <f>+AQ35*AQ25</f>
        <v>20556.043282851773</v>
      </c>
      <c r="AR39" s="124">
        <f>+AR35*AR25</f>
        <v>20666.659852675926</v>
      </c>
      <c r="AS39" s="124">
        <f>+AS35*AS25</f>
        <v>20886.479937391028</v>
      </c>
    </row>
    <row r="40" spans="5:45" ht="18.95" customHeight="1" thickBot="1">
      <c r="J40" s="86">
        <f t="shared" si="3"/>
        <v>21</v>
      </c>
      <c r="K40" s="87">
        <f t="shared" si="9"/>
        <v>15</v>
      </c>
      <c r="L40" s="87">
        <f t="shared" si="12"/>
        <v>2</v>
      </c>
      <c r="M40" s="87">
        <f t="shared" si="10"/>
        <v>2021</v>
      </c>
      <c r="N40" s="87" t="str">
        <f t="shared" si="1"/>
        <v>15/2/2021</v>
      </c>
      <c r="O40" s="60">
        <f t="shared" si="5"/>
        <v>44242</v>
      </c>
      <c r="P40" s="61">
        <v>21</v>
      </c>
      <c r="Q40" s="62">
        <f t="shared" si="6"/>
        <v>189.64843346336045</v>
      </c>
      <c r="R40" s="63">
        <f t="shared" si="2"/>
        <v>-64.57619289712045</v>
      </c>
      <c r="S40" s="64">
        <f>IF(0&lt;Q40,+SUM($R$20:R40),0)</f>
        <v>-1476.4256137538764</v>
      </c>
      <c r="T40" s="63">
        <f t="shared" si="7"/>
        <v>125.07224056624</v>
      </c>
      <c r="U40" s="64">
        <f>IF(0&lt;Q40,+SUM($T$20:T40),0)</f>
        <v>2506.1914889766931</v>
      </c>
      <c r="V40" s="63">
        <f t="shared" si="8"/>
        <v>13493.808511023308</v>
      </c>
      <c r="AK40" s="125"/>
      <c r="AL40" s="55"/>
      <c r="AM40" s="55"/>
      <c r="AN40" s="55"/>
      <c r="AO40" s="55"/>
      <c r="AP40" s="129"/>
      <c r="AQ40" s="127"/>
      <c r="AR40" s="127"/>
      <c r="AS40" s="127"/>
    </row>
    <row r="41" spans="5:45" ht="18.95" customHeight="1" thickBot="1">
      <c r="J41" s="86">
        <f t="shared" si="3"/>
        <v>22</v>
      </c>
      <c r="K41" s="87">
        <f t="shared" si="9"/>
        <v>15</v>
      </c>
      <c r="L41" s="87">
        <f t="shared" si="12"/>
        <v>3</v>
      </c>
      <c r="M41" s="87">
        <f t="shared" si="10"/>
        <v>2021</v>
      </c>
      <c r="N41" s="87" t="str">
        <f t="shared" si="1"/>
        <v>15/3/2021</v>
      </c>
      <c r="O41" s="73">
        <f t="shared" si="5"/>
        <v>44270</v>
      </c>
      <c r="P41" s="74">
        <v>22</v>
      </c>
      <c r="Q41" s="75">
        <f t="shared" si="6"/>
        <v>189.64843346336045</v>
      </c>
      <c r="R41" s="54">
        <f t="shared" si="2"/>
        <v>-63.983142023102204</v>
      </c>
      <c r="S41" s="76">
        <f>IF(0&lt;Q41,+SUM($R$20:R41),0)</f>
        <v>-1540.4087557769785</v>
      </c>
      <c r="T41" s="54">
        <f t="shared" si="7"/>
        <v>125.66529144025824</v>
      </c>
      <c r="U41" s="76">
        <f>IF(0&lt;Q41,+SUM($T$20:T41),0)</f>
        <v>2631.8567804169516</v>
      </c>
      <c r="V41" s="54">
        <f t="shared" si="8"/>
        <v>13368.143219583049</v>
      </c>
      <c r="AK41" s="130" t="s">
        <v>15</v>
      </c>
      <c r="AL41" s="109"/>
      <c r="AM41" s="109"/>
      <c r="AN41" s="109"/>
      <c r="AO41" s="110"/>
      <c r="AP41" s="124">
        <f>+AP39-AP23</f>
        <v>4482.0308140429297</v>
      </c>
      <c r="AQ41" s="124">
        <f>+AQ39-AQ23</f>
        <v>4556.0432828517733</v>
      </c>
      <c r="AR41" s="124">
        <f>+AR39-AR23</f>
        <v>4666.6598526759262</v>
      </c>
      <c r="AS41" s="124">
        <f>+AS39-AS23</f>
        <v>4886.4799373910282</v>
      </c>
    </row>
    <row r="42" spans="5:45" ht="18.95" customHeight="1">
      <c r="J42" s="86">
        <f t="shared" si="3"/>
        <v>23</v>
      </c>
      <c r="K42" s="87">
        <f t="shared" si="9"/>
        <v>15</v>
      </c>
      <c r="L42" s="87">
        <f t="shared" si="12"/>
        <v>4</v>
      </c>
      <c r="M42" s="87">
        <f t="shared" si="10"/>
        <v>2021</v>
      </c>
      <c r="N42" s="87" t="str">
        <f t="shared" si="1"/>
        <v>15/4/2021</v>
      </c>
      <c r="O42" s="60">
        <f t="shared" si="5"/>
        <v>44301</v>
      </c>
      <c r="P42" s="61">
        <v>23</v>
      </c>
      <c r="Q42" s="62">
        <f t="shared" si="6"/>
        <v>189.64843346336045</v>
      </c>
      <c r="R42" s="63">
        <f t="shared" si="2"/>
        <v>-63.387279099522985</v>
      </c>
      <c r="S42" s="64">
        <f>IF(0&lt;Q42,+SUM($R$20:R42),0)</f>
        <v>-1603.7960348765016</v>
      </c>
      <c r="T42" s="63">
        <f t="shared" si="7"/>
        <v>126.26115436383746</v>
      </c>
      <c r="U42" s="64">
        <f>IF(0&lt;Q42,+SUM($T$20:T42),0)</f>
        <v>2758.1179347807888</v>
      </c>
      <c r="V42" s="63">
        <f t="shared" si="8"/>
        <v>13241.882065219212</v>
      </c>
    </row>
    <row r="43" spans="5:45" ht="18.95" customHeight="1">
      <c r="J43" s="86">
        <f t="shared" si="3"/>
        <v>24</v>
      </c>
      <c r="K43" s="87">
        <f t="shared" si="9"/>
        <v>15</v>
      </c>
      <c r="L43" s="87">
        <f t="shared" si="12"/>
        <v>5</v>
      </c>
      <c r="M43" s="87">
        <f t="shared" si="10"/>
        <v>2021</v>
      </c>
      <c r="N43" s="87" t="str">
        <f t="shared" si="1"/>
        <v>15/5/2021</v>
      </c>
      <c r="O43" s="73">
        <f t="shared" si="5"/>
        <v>44331</v>
      </c>
      <c r="P43" s="74">
        <v>24</v>
      </c>
      <c r="Q43" s="75">
        <f t="shared" si="6"/>
        <v>189.64843346336045</v>
      </c>
      <c r="R43" s="54">
        <f t="shared" si="2"/>
        <v>-62.788590792581111</v>
      </c>
      <c r="S43" s="76">
        <f>IF(0&lt;Q43,+SUM($R$20:R43),0)</f>
        <v>-1666.5846256690827</v>
      </c>
      <c r="T43" s="54">
        <f t="shared" si="7"/>
        <v>126.85984267077933</v>
      </c>
      <c r="U43" s="76">
        <f>IF(0&lt;Q43,+SUM($T$20:T43),0)</f>
        <v>2884.9777774515683</v>
      </c>
      <c r="V43" s="54">
        <f t="shared" si="8"/>
        <v>13115.022222548432</v>
      </c>
    </row>
    <row r="44" spans="5:45" ht="18.95" customHeight="1">
      <c r="J44" s="86">
        <f t="shared" si="3"/>
        <v>25</v>
      </c>
      <c r="K44" s="87">
        <f t="shared" si="9"/>
        <v>15</v>
      </c>
      <c r="L44" s="87">
        <f t="shared" si="12"/>
        <v>6</v>
      </c>
      <c r="M44" s="87">
        <f t="shared" si="10"/>
        <v>2021</v>
      </c>
      <c r="N44" s="87" t="str">
        <f t="shared" si="1"/>
        <v>15/6/2021</v>
      </c>
      <c r="O44" s="60">
        <f t="shared" si="5"/>
        <v>44362</v>
      </c>
      <c r="P44" s="61">
        <v>25</v>
      </c>
      <c r="Q44" s="62">
        <f t="shared" si="6"/>
        <v>189.64843346336045</v>
      </c>
      <c r="R44" s="63">
        <f t="shared" si="2"/>
        <v>-62.187063705250509</v>
      </c>
      <c r="S44" s="64">
        <f>IF(0&lt;Q44,+SUM($R$20:R44),0)</f>
        <v>-1728.7716893743332</v>
      </c>
      <c r="T44" s="63">
        <f t="shared" si="7"/>
        <v>127.46136975810994</v>
      </c>
      <c r="U44" s="64">
        <f>IF(0&lt;Q44,+SUM($T$20:T44),0)</f>
        <v>3012.4391472096781</v>
      </c>
      <c r="V44" s="63">
        <f t="shared" si="8"/>
        <v>12987.560852790322</v>
      </c>
    </row>
    <row r="45" spans="5:45" ht="18.95" customHeight="1">
      <c r="J45" s="86">
        <f t="shared" si="3"/>
        <v>26</v>
      </c>
      <c r="K45" s="87">
        <f t="shared" si="9"/>
        <v>15</v>
      </c>
      <c r="L45" s="87">
        <f t="shared" si="12"/>
        <v>7</v>
      </c>
      <c r="M45" s="87">
        <f t="shared" si="10"/>
        <v>2021</v>
      </c>
      <c r="N45" s="87" t="str">
        <f t="shared" si="1"/>
        <v>15/7/2021</v>
      </c>
      <c r="O45" s="73">
        <f t="shared" si="5"/>
        <v>44392</v>
      </c>
      <c r="P45" s="74">
        <v>26</v>
      </c>
      <c r="Q45" s="75">
        <f t="shared" si="6"/>
        <v>189.64843346336045</v>
      </c>
      <c r="R45" s="54">
        <f t="shared" si="2"/>
        <v>-61.582684376980815</v>
      </c>
      <c r="S45" s="76">
        <f>IF(0&lt;Q45,+SUM($R$20:R45),0)</f>
        <v>-1790.3543737513139</v>
      </c>
      <c r="T45" s="54">
        <f t="shared" si="7"/>
        <v>128.06574908637964</v>
      </c>
      <c r="U45" s="76">
        <f>IF(0&lt;Q45,+SUM($T$20:T45),0)</f>
        <v>3140.5048962960577</v>
      </c>
      <c r="V45" s="54">
        <f t="shared" si="8"/>
        <v>12859.495103703943</v>
      </c>
    </row>
    <row r="46" spans="5:45" ht="18.95" customHeight="1">
      <c r="J46" s="86">
        <f t="shared" si="3"/>
        <v>27</v>
      </c>
      <c r="K46" s="87">
        <f t="shared" si="9"/>
        <v>15</v>
      </c>
      <c r="L46" s="87">
        <f t="shared" si="12"/>
        <v>8</v>
      </c>
      <c r="M46" s="87">
        <f t="shared" si="10"/>
        <v>2021</v>
      </c>
      <c r="N46" s="87" t="str">
        <f t="shared" si="1"/>
        <v>15/8/2021</v>
      </c>
      <c r="O46" s="60">
        <f t="shared" si="5"/>
        <v>44423</v>
      </c>
      <c r="P46" s="61">
        <v>27</v>
      </c>
      <c r="Q46" s="62">
        <f t="shared" si="6"/>
        <v>189.64843346336045</v>
      </c>
      <c r="R46" s="63">
        <f t="shared" si="2"/>
        <v>-60.975439283396227</v>
      </c>
      <c r="S46" s="64">
        <f>IF(0&lt;Q46,+SUM($R$20:R46),0)</f>
        <v>-1851.3298130347102</v>
      </c>
      <c r="T46" s="63">
        <f t="shared" si="7"/>
        <v>128.67299417996423</v>
      </c>
      <c r="U46" s="64">
        <f>IF(0&lt;Q46,+SUM($T$20:T46),0)</f>
        <v>3269.1778904760222</v>
      </c>
      <c r="V46" s="63">
        <f t="shared" si="8"/>
        <v>12730.822109523979</v>
      </c>
    </row>
    <row r="47" spans="5:45" ht="18.95" customHeight="1">
      <c r="J47" s="86">
        <f t="shared" si="3"/>
        <v>28</v>
      </c>
      <c r="K47" s="87">
        <f t="shared" si="9"/>
        <v>15</v>
      </c>
      <c r="L47" s="87">
        <f t="shared" si="12"/>
        <v>9</v>
      </c>
      <c r="M47" s="87">
        <f t="shared" si="10"/>
        <v>2021</v>
      </c>
      <c r="N47" s="87" t="str">
        <f t="shared" si="1"/>
        <v>15/9/2021</v>
      </c>
      <c r="O47" s="73">
        <f t="shared" si="5"/>
        <v>44454</v>
      </c>
      <c r="P47" s="74">
        <v>28</v>
      </c>
      <c r="Q47" s="75">
        <f t="shared" si="6"/>
        <v>189.64843346336045</v>
      </c>
      <c r="R47" s="54">
        <f t="shared" si="2"/>
        <v>-60.365314835992898</v>
      </c>
      <c r="S47" s="76">
        <f>IF(0&lt;Q47,+SUM($R$20:R47),0)</f>
        <v>-1911.6951278707031</v>
      </c>
      <c r="T47" s="54">
        <f t="shared" si="7"/>
        <v>129.28311862736754</v>
      </c>
      <c r="U47" s="76">
        <f>IF(0&lt;Q47,+SUM($T$20:T47),0)</f>
        <v>3398.4610091033896</v>
      </c>
      <c r="V47" s="54">
        <f t="shared" si="8"/>
        <v>12601.53899089661</v>
      </c>
    </row>
    <row r="48" spans="5:45" ht="18.95" customHeight="1">
      <c r="J48" s="86">
        <f t="shared" si="3"/>
        <v>29</v>
      </c>
      <c r="K48" s="87">
        <f t="shared" si="9"/>
        <v>15</v>
      </c>
      <c r="L48" s="87">
        <f t="shared" si="12"/>
        <v>10</v>
      </c>
      <c r="M48" s="87">
        <f t="shared" si="10"/>
        <v>2021</v>
      </c>
      <c r="N48" s="87" t="str">
        <f t="shared" si="1"/>
        <v>15/10/2021</v>
      </c>
      <c r="O48" s="60">
        <f t="shared" si="5"/>
        <v>44484</v>
      </c>
      <c r="P48" s="61">
        <v>29</v>
      </c>
      <c r="Q48" s="62">
        <f t="shared" si="6"/>
        <v>189.64843346336045</v>
      </c>
      <c r="R48" s="63">
        <f t="shared" si="2"/>
        <v>-59.752297381834801</v>
      </c>
      <c r="S48" s="64">
        <f>IF(0&lt;Q48,+SUM($R$20:R48),0)</f>
        <v>-1971.4474252525379</v>
      </c>
      <c r="T48" s="63">
        <f t="shared" si="7"/>
        <v>129.89613608152564</v>
      </c>
      <c r="U48" s="64">
        <f>IF(0&lt;Q48,+SUM($T$20:T48),0)</f>
        <v>3528.3571451849152</v>
      </c>
      <c r="V48" s="63">
        <f t="shared" si="8"/>
        <v>12471.642854815085</v>
      </c>
    </row>
    <row r="49" spans="10:22" ht="18.95" customHeight="1">
      <c r="J49" s="86">
        <f t="shared" si="3"/>
        <v>30</v>
      </c>
      <c r="K49" s="87">
        <f t="shared" si="9"/>
        <v>15</v>
      </c>
      <c r="L49" s="87">
        <f t="shared" si="12"/>
        <v>11</v>
      </c>
      <c r="M49" s="87">
        <f t="shared" si="10"/>
        <v>2021</v>
      </c>
      <c r="N49" s="87" t="str">
        <f t="shared" si="1"/>
        <v>15/11/2021</v>
      </c>
      <c r="O49" s="73">
        <f t="shared" si="5"/>
        <v>44515</v>
      </c>
      <c r="P49" s="74">
        <v>30</v>
      </c>
      <c r="Q49" s="75">
        <f t="shared" si="6"/>
        <v>189.64843346336045</v>
      </c>
      <c r="R49" s="54">
        <f t="shared" si="2"/>
        <v>-59.13637320324824</v>
      </c>
      <c r="S49" s="76">
        <f>IF(0&lt;Q49,+SUM($R$20:R49),0)</f>
        <v>-2030.5837984557861</v>
      </c>
      <c r="T49" s="54">
        <f t="shared" si="7"/>
        <v>130.51206026011221</v>
      </c>
      <c r="U49" s="76">
        <f>IF(0&lt;Q49,+SUM($T$20:T49),0)</f>
        <v>3658.8692054450275</v>
      </c>
      <c r="V49" s="54">
        <f t="shared" si="8"/>
        <v>12341.130794554972</v>
      </c>
    </row>
    <row r="50" spans="10:22" ht="18.95" customHeight="1">
      <c r="J50" s="86">
        <f t="shared" si="3"/>
        <v>31</v>
      </c>
      <c r="K50" s="87">
        <f t="shared" si="9"/>
        <v>15</v>
      </c>
      <c r="L50" s="87">
        <f t="shared" si="12"/>
        <v>12</v>
      </c>
      <c r="M50" s="87">
        <f t="shared" si="10"/>
        <v>2021</v>
      </c>
      <c r="N50" s="87" t="str">
        <f t="shared" si="1"/>
        <v>15/12/2021</v>
      </c>
      <c r="O50" s="60">
        <f t="shared" si="5"/>
        <v>44545</v>
      </c>
      <c r="P50" s="61">
        <v>31</v>
      </c>
      <c r="Q50" s="62">
        <f t="shared" si="6"/>
        <v>189.64843346336045</v>
      </c>
      <c r="R50" s="63">
        <f t="shared" si="2"/>
        <v>-58.517528517514869</v>
      </c>
      <c r="S50" s="64">
        <f>IF(0&lt;Q50,+SUM($R$20:R50),0)</f>
        <v>-2089.1013269733012</v>
      </c>
      <c r="T50" s="63">
        <f t="shared" si="7"/>
        <v>131.13090494584557</v>
      </c>
      <c r="U50" s="64">
        <f>IF(0&lt;Q50,+SUM($T$20:T50),0)</f>
        <v>3790.000110390873</v>
      </c>
      <c r="V50" s="63">
        <f t="shared" si="8"/>
        <v>12209.999889609127</v>
      </c>
    </row>
    <row r="51" spans="10:22" ht="18.95" customHeight="1">
      <c r="J51" s="86">
        <f t="shared" si="3"/>
        <v>32</v>
      </c>
      <c r="K51" s="87">
        <f t="shared" si="9"/>
        <v>15</v>
      </c>
      <c r="L51" s="87">
        <f t="shared" si="12"/>
        <v>1</v>
      </c>
      <c r="M51" s="87">
        <f t="shared" si="10"/>
        <v>2022</v>
      </c>
      <c r="N51" s="87" t="str">
        <f t="shared" si="1"/>
        <v>15/1/2022</v>
      </c>
      <c r="O51" s="73">
        <f t="shared" si="5"/>
        <v>44576</v>
      </c>
      <c r="P51" s="74">
        <v>32</v>
      </c>
      <c r="Q51" s="75">
        <f t="shared" si="6"/>
        <v>189.64843346336045</v>
      </c>
      <c r="R51" s="54">
        <f t="shared" si="2"/>
        <v>-57.895749476563324</v>
      </c>
      <c r="S51" s="76">
        <f>IF(0&lt;Q51,+SUM($R$20:R51),0)</f>
        <v>-2146.9970764498644</v>
      </c>
      <c r="T51" s="54">
        <f t="shared" si="7"/>
        <v>131.75268398679714</v>
      </c>
      <c r="U51" s="76">
        <f>IF(0&lt;Q51,+SUM($T$20:T51),0)</f>
        <v>3921.7527943776704</v>
      </c>
      <c r="V51" s="54">
        <f t="shared" si="8"/>
        <v>12078.247205622331</v>
      </c>
    </row>
    <row r="52" spans="10:22" ht="18.95" customHeight="1">
      <c r="J52" s="86">
        <f t="shared" si="3"/>
        <v>33</v>
      </c>
      <c r="K52" s="87">
        <f t="shared" si="9"/>
        <v>15</v>
      </c>
      <c r="L52" s="87">
        <f t="shared" si="12"/>
        <v>2</v>
      </c>
      <c r="M52" s="87">
        <f t="shared" si="10"/>
        <v>2022</v>
      </c>
      <c r="N52" s="87" t="str">
        <f t="shared" si="1"/>
        <v>15/2/2022</v>
      </c>
      <c r="O52" s="60">
        <f t="shared" si="5"/>
        <v>44607</v>
      </c>
      <c r="P52" s="61">
        <v>33</v>
      </c>
      <c r="Q52" s="62">
        <f t="shared" si="6"/>
        <v>189.64843346336045</v>
      </c>
      <c r="R52" s="63">
        <f t="shared" si="2"/>
        <v>-57.271022166659257</v>
      </c>
      <c r="S52" s="64">
        <f>IF(0&lt;Q52,+SUM($R$20:R52),0)</f>
        <v>-2204.2680986165237</v>
      </c>
      <c r="T52" s="63">
        <f t="shared" si="7"/>
        <v>132.37741129670118</v>
      </c>
      <c r="U52" s="64">
        <f>IF(0&lt;Q52,+SUM($T$20:T52),0)</f>
        <v>4054.1302056743716</v>
      </c>
      <c r="V52" s="63">
        <f t="shared" si="8"/>
        <v>11945.869794325628</v>
      </c>
    </row>
    <row r="53" spans="10:22" ht="18.95" customHeight="1">
      <c r="J53" s="86">
        <f t="shared" si="3"/>
        <v>34</v>
      </c>
      <c r="K53" s="87">
        <f t="shared" si="9"/>
        <v>15</v>
      </c>
      <c r="L53" s="87">
        <f t="shared" si="12"/>
        <v>3</v>
      </c>
      <c r="M53" s="87">
        <f t="shared" si="10"/>
        <v>2022</v>
      </c>
      <c r="N53" s="87" t="str">
        <f t="shared" si="1"/>
        <v>15/3/2022</v>
      </c>
      <c r="O53" s="73">
        <f t="shared" si="5"/>
        <v>44635</v>
      </c>
      <c r="P53" s="74">
        <v>34</v>
      </c>
      <c r="Q53" s="75">
        <f t="shared" si="6"/>
        <v>189.64843346336045</v>
      </c>
      <c r="R53" s="54">
        <f t="shared" si="2"/>
        <v>-56.64333260809407</v>
      </c>
      <c r="S53" s="76">
        <f>IF(0&lt;Q53,+SUM($R$20:R53),0)</f>
        <v>-2260.9114312246179</v>
      </c>
      <c r="T53" s="54">
        <f t="shared" si="7"/>
        <v>133.00510085526639</v>
      </c>
      <c r="U53" s="76">
        <f>IF(0&lt;Q53,+SUM($T$20:T53),0)</f>
        <v>4187.135306529638</v>
      </c>
      <c r="V53" s="54">
        <f t="shared" si="8"/>
        <v>11812.864693470361</v>
      </c>
    </row>
    <row r="54" spans="10:22" ht="18.95" customHeight="1">
      <c r="J54" s="86">
        <f t="shared" si="3"/>
        <v>35</v>
      </c>
      <c r="K54" s="87">
        <f t="shared" si="9"/>
        <v>15</v>
      </c>
      <c r="L54" s="87">
        <f t="shared" si="12"/>
        <v>4</v>
      </c>
      <c r="M54" s="87">
        <f t="shared" si="10"/>
        <v>2022</v>
      </c>
      <c r="N54" s="87" t="str">
        <f t="shared" si="1"/>
        <v>15/4/2022</v>
      </c>
      <c r="O54" s="60">
        <f t="shared" si="5"/>
        <v>44666</v>
      </c>
      <c r="P54" s="61">
        <v>35</v>
      </c>
      <c r="Q54" s="62">
        <f t="shared" si="6"/>
        <v>189.64843346336045</v>
      </c>
      <c r="R54" s="63">
        <f t="shared" si="2"/>
        <v>-56.012666754872022</v>
      </c>
      <c r="S54" s="64">
        <f>IF(0&lt;Q54,+SUM($R$20:R54),0)</f>
        <v>-2316.9240979794899</v>
      </c>
      <c r="T54" s="63">
        <f t="shared" si="7"/>
        <v>133.63576670848843</v>
      </c>
      <c r="U54" s="64">
        <f>IF(0&lt;Q54,+SUM($T$20:T54),0)</f>
        <v>4320.7710732381265</v>
      </c>
      <c r="V54" s="63">
        <f t="shared" si="8"/>
        <v>11679.228926761873</v>
      </c>
    </row>
    <row r="55" spans="10:22" ht="18.95" customHeight="1">
      <c r="J55" s="86">
        <f t="shared" si="3"/>
        <v>36</v>
      </c>
      <c r="K55" s="87">
        <f t="shared" si="9"/>
        <v>15</v>
      </c>
      <c r="L55" s="87">
        <f t="shared" si="12"/>
        <v>5</v>
      </c>
      <c r="M55" s="87">
        <f t="shared" si="10"/>
        <v>2022</v>
      </c>
      <c r="N55" s="87" t="str">
        <f t="shared" si="1"/>
        <v>15/5/2022</v>
      </c>
      <c r="O55" s="73">
        <f t="shared" si="5"/>
        <v>44696</v>
      </c>
      <c r="P55" s="74">
        <v>36</v>
      </c>
      <c r="Q55" s="75">
        <f t="shared" si="6"/>
        <v>189.64843346336045</v>
      </c>
      <c r="R55" s="54">
        <f t="shared" si="2"/>
        <v>-55.379010494395928</v>
      </c>
      <c r="S55" s="76">
        <f>IF(0&lt;Q55,+SUM($R$20:R55),0)</f>
        <v>-2372.3031084738859</v>
      </c>
      <c r="T55" s="54">
        <f t="shared" si="7"/>
        <v>134.26942296896453</v>
      </c>
      <c r="U55" s="76">
        <f>IF(0&lt;Q55,+SUM($T$20:T55),0)</f>
        <v>4455.0404962070907</v>
      </c>
      <c r="V55" s="54">
        <f t="shared" si="8"/>
        <v>11544.95950379291</v>
      </c>
    </row>
    <row r="56" spans="10:22" ht="18.95" customHeight="1">
      <c r="J56" s="86">
        <f t="shared" si="3"/>
        <v>37</v>
      </c>
      <c r="K56" s="87">
        <f t="shared" si="9"/>
        <v>15</v>
      </c>
      <c r="L56" s="87">
        <f t="shared" si="12"/>
        <v>6</v>
      </c>
      <c r="M56" s="87">
        <f t="shared" si="10"/>
        <v>2022</v>
      </c>
      <c r="N56" s="87" t="str">
        <f t="shared" si="1"/>
        <v>15/6/2022</v>
      </c>
      <c r="O56" s="60">
        <f t="shared" si="5"/>
        <v>44727</v>
      </c>
      <c r="P56" s="61">
        <v>37</v>
      </c>
      <c r="Q56" s="62">
        <f t="shared" si="6"/>
        <v>189.64843346336045</v>
      </c>
      <c r="R56" s="63">
        <f t="shared" si="2"/>
        <v>-54.742349647151435</v>
      </c>
      <c r="S56" s="64">
        <f>IF(0&lt;Q56,+SUM($R$20:R56),0)</f>
        <v>-2427.0454581210374</v>
      </c>
      <c r="T56" s="63">
        <f t="shared" si="7"/>
        <v>134.90608381620902</v>
      </c>
      <c r="U56" s="64">
        <f>IF(0&lt;Q56,+SUM($T$20:T56),0)</f>
        <v>4589.9465800232992</v>
      </c>
      <c r="V56" s="63">
        <f t="shared" si="8"/>
        <v>11410.053419976701</v>
      </c>
    </row>
    <row r="57" spans="10:22" ht="18.95" customHeight="1">
      <c r="J57" s="86">
        <f t="shared" si="3"/>
        <v>38</v>
      </c>
      <c r="K57" s="87">
        <f t="shared" si="9"/>
        <v>15</v>
      </c>
      <c r="L57" s="87">
        <f t="shared" si="12"/>
        <v>7</v>
      </c>
      <c r="M57" s="87">
        <f t="shared" si="10"/>
        <v>2022</v>
      </c>
      <c r="N57" s="87" t="str">
        <f t="shared" si="1"/>
        <v>15/7/2022</v>
      </c>
      <c r="O57" s="73">
        <f t="shared" si="5"/>
        <v>44757</v>
      </c>
      <c r="P57" s="74">
        <v>38</v>
      </c>
      <c r="Q57" s="75">
        <f t="shared" si="6"/>
        <v>189.64843346336045</v>
      </c>
      <c r="R57" s="54">
        <f t="shared" si="2"/>
        <v>-54.102669966389577</v>
      </c>
      <c r="S57" s="76">
        <f>IF(0&lt;Q57,+SUM($R$20:R57),0)</f>
        <v>-2481.1481280874268</v>
      </c>
      <c r="T57" s="54">
        <f t="shared" si="7"/>
        <v>135.54576349697086</v>
      </c>
      <c r="U57" s="76">
        <f>IF(0&lt;Q57,+SUM($T$20:T57),0)</f>
        <v>4725.49234352027</v>
      </c>
      <c r="V57" s="54">
        <f t="shared" si="8"/>
        <v>11274.507656479731</v>
      </c>
    </row>
    <row r="58" spans="10:22" ht="18.95" customHeight="1">
      <c r="J58" s="86">
        <f t="shared" si="3"/>
        <v>39</v>
      </c>
      <c r="K58" s="87">
        <f t="shared" si="9"/>
        <v>15</v>
      </c>
      <c r="L58" s="87">
        <f t="shared" si="12"/>
        <v>8</v>
      </c>
      <c r="M58" s="87">
        <f t="shared" si="10"/>
        <v>2022</v>
      </c>
      <c r="N58" s="87" t="str">
        <f t="shared" si="1"/>
        <v>15/8/2022</v>
      </c>
      <c r="O58" s="60">
        <f t="shared" si="5"/>
        <v>44788</v>
      </c>
      <c r="P58" s="61">
        <v>39</v>
      </c>
      <c r="Q58" s="62">
        <f t="shared" si="6"/>
        <v>189.64843346336045</v>
      </c>
      <c r="R58" s="63">
        <f t="shared" si="2"/>
        <v>-53.459957137808118</v>
      </c>
      <c r="S58" s="64">
        <f>IF(0&lt;Q58,+SUM($R$20:R58),0)</f>
        <v>-2534.6080852252348</v>
      </c>
      <c r="T58" s="63">
        <f t="shared" si="7"/>
        <v>136.18847632555233</v>
      </c>
      <c r="U58" s="64">
        <f>IF(0&lt;Q58,+SUM($T$20:T58),0)</f>
        <v>4861.680819845822</v>
      </c>
      <c r="V58" s="63">
        <f t="shared" si="8"/>
        <v>11138.319180154178</v>
      </c>
    </row>
    <row r="59" spans="10:22" ht="18.95" customHeight="1">
      <c r="J59" s="86">
        <f t="shared" si="3"/>
        <v>40</v>
      </c>
      <c r="K59" s="87">
        <f t="shared" si="9"/>
        <v>15</v>
      </c>
      <c r="L59" s="87">
        <f t="shared" si="12"/>
        <v>9</v>
      </c>
      <c r="M59" s="87">
        <f t="shared" si="10"/>
        <v>2022</v>
      </c>
      <c r="N59" s="87" t="str">
        <f t="shared" si="1"/>
        <v>15/9/2022</v>
      </c>
      <c r="O59" s="73">
        <f t="shared" si="5"/>
        <v>44819</v>
      </c>
      <c r="P59" s="74">
        <v>40</v>
      </c>
      <c r="Q59" s="75">
        <f t="shared" si="6"/>
        <v>189.64843346336045</v>
      </c>
      <c r="R59" s="54">
        <f t="shared" si="2"/>
        <v>-52.814196779231118</v>
      </c>
      <c r="S59" s="76">
        <f>IF(0&lt;Q59,+SUM($R$20:R59),0)</f>
        <v>-2587.4222820044661</v>
      </c>
      <c r="T59" s="54">
        <f t="shared" si="7"/>
        <v>136.83423668412934</v>
      </c>
      <c r="U59" s="76">
        <f>IF(0&lt;Q59,+SUM($T$20:T59),0)</f>
        <v>4998.5150565299518</v>
      </c>
      <c r="V59" s="54">
        <f t="shared" si="8"/>
        <v>11001.484943470048</v>
      </c>
    </row>
    <row r="60" spans="10:22" ht="18.95" customHeight="1">
      <c r="J60" s="86">
        <f t="shared" si="3"/>
        <v>41</v>
      </c>
      <c r="K60" s="87">
        <f t="shared" si="9"/>
        <v>15</v>
      </c>
      <c r="L60" s="87">
        <f t="shared" si="12"/>
        <v>10</v>
      </c>
      <c r="M60" s="87">
        <f t="shared" si="10"/>
        <v>2022</v>
      </c>
      <c r="N60" s="87" t="str">
        <f t="shared" si="1"/>
        <v>15/10/2022</v>
      </c>
      <c r="O60" s="60">
        <f t="shared" si="5"/>
        <v>44849</v>
      </c>
      <c r="P60" s="61">
        <v>41</v>
      </c>
      <c r="Q60" s="62">
        <f t="shared" si="6"/>
        <v>189.64843346336045</v>
      </c>
      <c r="R60" s="63">
        <f t="shared" si="2"/>
        <v>-52.165374440287195</v>
      </c>
      <c r="S60" s="64">
        <f>IF(0&lt;Q60,+SUM($R$20:R60),0)</f>
        <v>-2639.5876564447531</v>
      </c>
      <c r="T60" s="63">
        <f t="shared" si="7"/>
        <v>137.48305902307325</v>
      </c>
      <c r="U60" s="64">
        <f>IF(0&lt;Q60,+SUM($T$20:T60),0)</f>
        <v>5135.9981155530249</v>
      </c>
      <c r="V60" s="63">
        <f t="shared" si="8"/>
        <v>10864.001884446974</v>
      </c>
    </row>
    <row r="61" spans="10:22" ht="18.95" customHeight="1">
      <c r="J61" s="86">
        <f t="shared" si="3"/>
        <v>42</v>
      </c>
      <c r="K61" s="87">
        <f t="shared" si="9"/>
        <v>15</v>
      </c>
      <c r="L61" s="87">
        <f t="shared" ref="L61:L86" si="13">+IF(L60+CHOOSE($P$4,1,3,6,12)&lt;=12,L60+CHOOSE($P$4,1,3,6,12),CHOOSE($P$4,L49,L57,L59,L60))</f>
        <v>11</v>
      </c>
      <c r="M61" s="87">
        <f t="shared" si="10"/>
        <v>2022</v>
      </c>
      <c r="N61" s="87" t="str">
        <f t="shared" si="1"/>
        <v>15/11/2022</v>
      </c>
      <c r="O61" s="73">
        <f t="shared" si="5"/>
        <v>44880</v>
      </c>
      <c r="P61" s="74">
        <v>42</v>
      </c>
      <c r="Q61" s="75">
        <f t="shared" si="6"/>
        <v>189.64843346336045</v>
      </c>
      <c r="R61" s="54">
        <f t="shared" si="2"/>
        <v>-51.513475602086139</v>
      </c>
      <c r="S61" s="76">
        <f>IF(0&lt;Q61,+SUM($R$20:R61),0)</f>
        <v>-2691.1011320468392</v>
      </c>
      <c r="T61" s="54">
        <f t="shared" si="7"/>
        <v>138.1349578612743</v>
      </c>
      <c r="U61" s="76">
        <f>IF(0&lt;Q61,+SUM($T$20:T61),0)</f>
        <v>5274.1330734142994</v>
      </c>
      <c r="V61" s="54">
        <f t="shared" si="8"/>
        <v>10725.866926585701</v>
      </c>
    </row>
    <row r="62" spans="10:22" ht="18.95" customHeight="1">
      <c r="J62" s="86">
        <f t="shared" si="3"/>
        <v>43</v>
      </c>
      <c r="K62" s="87">
        <f t="shared" si="9"/>
        <v>15</v>
      </c>
      <c r="L62" s="87">
        <f t="shared" si="13"/>
        <v>12</v>
      </c>
      <c r="M62" s="87">
        <f t="shared" si="10"/>
        <v>2022</v>
      </c>
      <c r="N62" s="87" t="str">
        <f t="shared" si="1"/>
        <v>15/12/2022</v>
      </c>
      <c r="O62" s="60">
        <f t="shared" si="5"/>
        <v>44910</v>
      </c>
      <c r="P62" s="61">
        <v>43</v>
      </c>
      <c r="Q62" s="62">
        <f t="shared" si="6"/>
        <v>189.64843346336045</v>
      </c>
      <c r="R62" s="63">
        <f t="shared" si="2"/>
        <v>-50.85848567689392</v>
      </c>
      <c r="S62" s="64">
        <f>IF(0&lt;Q62,+SUM($R$20:R62),0)</f>
        <v>-2741.9596177237331</v>
      </c>
      <c r="T62" s="63">
        <f t="shared" si="7"/>
        <v>138.78994778646654</v>
      </c>
      <c r="U62" s="64">
        <f>IF(0&lt;Q62,+SUM($T$20:T62),0)</f>
        <v>5412.923021200766</v>
      </c>
      <c r="V62" s="63">
        <f t="shared" si="8"/>
        <v>10587.076978799234</v>
      </c>
    </row>
    <row r="63" spans="10:22" ht="18.95" customHeight="1">
      <c r="J63" s="86">
        <f t="shared" si="3"/>
        <v>44</v>
      </c>
      <c r="K63" s="87">
        <f t="shared" si="9"/>
        <v>15</v>
      </c>
      <c r="L63" s="87">
        <f t="shared" si="13"/>
        <v>1</v>
      </c>
      <c r="M63" s="87">
        <f t="shared" si="10"/>
        <v>2023</v>
      </c>
      <c r="N63" s="87" t="str">
        <f t="shared" si="1"/>
        <v>15/1/2023</v>
      </c>
      <c r="O63" s="73">
        <f t="shared" si="5"/>
        <v>44941</v>
      </c>
      <c r="P63" s="74">
        <v>44</v>
      </c>
      <c r="Q63" s="75">
        <f t="shared" si="6"/>
        <v>189.64843346336045</v>
      </c>
      <c r="R63" s="54">
        <f t="shared" si="2"/>
        <v>-50.200390007806433</v>
      </c>
      <c r="S63" s="76">
        <f>IF(0&lt;Q63,+SUM($R$20:R63),0)</f>
        <v>-2792.1600077315397</v>
      </c>
      <c r="T63" s="54">
        <f t="shared" si="7"/>
        <v>139.448043455554</v>
      </c>
      <c r="U63" s="76">
        <f>IF(0&lt;Q63,+SUM($T$20:T63),0)</f>
        <v>5552.3710646563204</v>
      </c>
      <c r="V63" s="54">
        <f t="shared" si="8"/>
        <v>10447.62893534368</v>
      </c>
    </row>
    <row r="64" spans="10:22" ht="18.95" customHeight="1">
      <c r="J64" s="86">
        <f t="shared" si="3"/>
        <v>45</v>
      </c>
      <c r="K64" s="87">
        <f t="shared" si="9"/>
        <v>15</v>
      </c>
      <c r="L64" s="87">
        <f t="shared" si="13"/>
        <v>2</v>
      </c>
      <c r="M64" s="87">
        <f t="shared" si="10"/>
        <v>2023</v>
      </c>
      <c r="N64" s="87" t="str">
        <f t="shared" si="1"/>
        <v>15/2/2023</v>
      </c>
      <c r="O64" s="60">
        <f t="shared" si="5"/>
        <v>44972</v>
      </c>
      <c r="P64" s="61">
        <v>45</v>
      </c>
      <c r="Q64" s="62">
        <f t="shared" si="6"/>
        <v>189.64843346336045</v>
      </c>
      <c r="R64" s="63">
        <f t="shared" si="2"/>
        <v>-49.539173868421344</v>
      </c>
      <c r="S64" s="64">
        <f>IF(0&lt;Q64,+SUM($R$20:R64),0)</f>
        <v>-2841.6991815999609</v>
      </c>
      <c r="T64" s="63">
        <f t="shared" si="7"/>
        <v>140.10925959493909</v>
      </c>
      <c r="U64" s="64">
        <f>IF(0&lt;Q64,+SUM($T$20:T64),0)</f>
        <v>5692.4803242512598</v>
      </c>
      <c r="V64" s="63">
        <f t="shared" si="8"/>
        <v>10307.519675748739</v>
      </c>
    </row>
    <row r="65" spans="10:22" ht="18.95" customHeight="1">
      <c r="J65" s="86">
        <f t="shared" si="3"/>
        <v>46</v>
      </c>
      <c r="K65" s="87">
        <f t="shared" si="9"/>
        <v>15</v>
      </c>
      <c r="L65" s="87">
        <f t="shared" si="13"/>
        <v>3</v>
      </c>
      <c r="M65" s="87">
        <f t="shared" si="10"/>
        <v>2023</v>
      </c>
      <c r="N65" s="87" t="str">
        <f t="shared" si="1"/>
        <v>15/3/2023</v>
      </c>
      <c r="O65" s="73">
        <f t="shared" si="5"/>
        <v>45000</v>
      </c>
      <c r="P65" s="74">
        <v>46</v>
      </c>
      <c r="Q65" s="75">
        <f t="shared" si="6"/>
        <v>189.64843346336045</v>
      </c>
      <c r="R65" s="54">
        <f t="shared" si="2"/>
        <v>-48.874822462508682</v>
      </c>
      <c r="S65" s="76">
        <f>IF(0&lt;Q65,+SUM($R$20:R65),0)</f>
        <v>-2890.5740040624696</v>
      </c>
      <c r="T65" s="54">
        <f t="shared" si="7"/>
        <v>140.77361100085176</v>
      </c>
      <c r="U65" s="76">
        <f>IF(0&lt;Q65,+SUM($T$20:T65),0)</f>
        <v>5833.2539352521117</v>
      </c>
      <c r="V65" s="54">
        <f t="shared" si="8"/>
        <v>10166.746064747887</v>
      </c>
    </row>
    <row r="66" spans="10:22" ht="18.95" customHeight="1">
      <c r="J66" s="86">
        <f t="shared" si="3"/>
        <v>47</v>
      </c>
      <c r="K66" s="87">
        <f t="shared" si="9"/>
        <v>15</v>
      </c>
      <c r="L66" s="87">
        <f t="shared" si="13"/>
        <v>4</v>
      </c>
      <c r="M66" s="87">
        <f t="shared" si="10"/>
        <v>2023</v>
      </c>
      <c r="N66" s="87" t="str">
        <f t="shared" si="1"/>
        <v>15/4/2023</v>
      </c>
      <c r="O66" s="60">
        <f t="shared" si="5"/>
        <v>45031</v>
      </c>
      <c r="P66" s="61">
        <v>47</v>
      </c>
      <c r="Q66" s="62">
        <f t="shared" si="6"/>
        <v>189.64843346336045</v>
      </c>
      <c r="R66" s="63">
        <f t="shared" si="2"/>
        <v>-48.207320923679646</v>
      </c>
      <c r="S66" s="64">
        <f>IF(0&lt;Q66,+SUM($R$20:R66),0)</f>
        <v>-2938.7813249861492</v>
      </c>
      <c r="T66" s="63">
        <f t="shared" si="7"/>
        <v>141.4411125396808</v>
      </c>
      <c r="U66" s="64">
        <f>IF(0&lt;Q66,+SUM($T$20:T66),0)</f>
        <v>5974.6950477917926</v>
      </c>
      <c r="V66" s="63">
        <f t="shared" si="8"/>
        <v>10025.304952208207</v>
      </c>
    </row>
    <row r="67" spans="10:22" ht="18.95" customHeight="1">
      <c r="J67" s="86">
        <f t="shared" si="3"/>
        <v>48</v>
      </c>
      <c r="K67" s="87">
        <f t="shared" si="9"/>
        <v>15</v>
      </c>
      <c r="L67" s="87">
        <f t="shared" si="13"/>
        <v>5</v>
      </c>
      <c r="M67" s="87">
        <f t="shared" si="10"/>
        <v>2023</v>
      </c>
      <c r="N67" s="87" t="str">
        <f t="shared" si="1"/>
        <v>15/5/2023</v>
      </c>
      <c r="O67" s="73">
        <f t="shared" si="5"/>
        <v>45061</v>
      </c>
      <c r="P67" s="74">
        <v>48</v>
      </c>
      <c r="Q67" s="75">
        <f t="shared" si="6"/>
        <v>189.64843346336045</v>
      </c>
      <c r="R67" s="54">
        <f t="shared" si="2"/>
        <v>-47.536654315053994</v>
      </c>
      <c r="S67" s="76">
        <f>IF(0&lt;Q67,+SUM($R$20:R67),0)</f>
        <v>-2986.3179793012032</v>
      </c>
      <c r="T67" s="54">
        <f t="shared" si="7"/>
        <v>142.11177914830645</v>
      </c>
      <c r="U67" s="76">
        <f>IF(0&lt;Q67,+SUM($T$20:T67),0)</f>
        <v>6116.8068269400992</v>
      </c>
      <c r="V67" s="54">
        <f t="shared" si="8"/>
        <v>9883.1931730599008</v>
      </c>
    </row>
    <row r="68" spans="10:22" ht="18.95" customHeight="1">
      <c r="J68" s="86">
        <f t="shared" si="3"/>
        <v>49</v>
      </c>
      <c r="K68" s="87">
        <f t="shared" si="9"/>
        <v>15</v>
      </c>
      <c r="L68" s="87">
        <f t="shared" si="13"/>
        <v>6</v>
      </c>
      <c r="M68" s="87">
        <f t="shared" si="10"/>
        <v>2023</v>
      </c>
      <c r="N68" s="87" t="str">
        <f t="shared" si="1"/>
        <v>15/6/2023</v>
      </c>
      <c r="O68" s="60">
        <f t="shared" si="5"/>
        <v>45092</v>
      </c>
      <c r="P68" s="61">
        <v>49</v>
      </c>
      <c r="Q68" s="62">
        <f t="shared" si="6"/>
        <v>189.64843346336045</v>
      </c>
      <c r="R68" s="63">
        <f t="shared" si="2"/>
        <v>-46.862807628925772</v>
      </c>
      <c r="S68" s="64">
        <f>IF(0&lt;Q68,+SUM($R$20:R68),0)</f>
        <v>-3033.1807869301288</v>
      </c>
      <c r="T68" s="63">
        <f t="shared" si="7"/>
        <v>142.78562583443468</v>
      </c>
      <c r="U68" s="64">
        <f>IF(0&lt;Q68,+SUM($T$20:T68),0)</f>
        <v>6259.5924527745337</v>
      </c>
      <c r="V68" s="63">
        <f t="shared" si="8"/>
        <v>9740.4075472254663</v>
      </c>
    </row>
    <row r="69" spans="10:22" ht="18.95" customHeight="1">
      <c r="J69" s="86">
        <f t="shared" si="3"/>
        <v>50</v>
      </c>
      <c r="K69" s="87">
        <f t="shared" si="9"/>
        <v>15</v>
      </c>
      <c r="L69" s="87">
        <f t="shared" si="13"/>
        <v>7</v>
      </c>
      <c r="M69" s="87">
        <f t="shared" si="10"/>
        <v>2023</v>
      </c>
      <c r="N69" s="87" t="str">
        <f t="shared" si="1"/>
        <v>15/7/2023</v>
      </c>
      <c r="O69" s="73">
        <f t="shared" si="5"/>
        <v>45122</v>
      </c>
      <c r="P69" s="74">
        <v>50</v>
      </c>
      <c r="Q69" s="75">
        <f t="shared" si="6"/>
        <v>189.64843346336045</v>
      </c>
      <c r="R69" s="54">
        <f t="shared" si="2"/>
        <v>-46.185765786427496</v>
      </c>
      <c r="S69" s="76">
        <f>IF(0&lt;Q69,+SUM($R$20:R69),0)</f>
        <v>-3079.3665527165563</v>
      </c>
      <c r="T69" s="54">
        <f t="shared" si="7"/>
        <v>143.46266767693294</v>
      </c>
      <c r="U69" s="76">
        <f>IF(0&lt;Q69,+SUM($T$20:T69),0)</f>
        <v>6403.0551204514668</v>
      </c>
      <c r="V69" s="54">
        <f t="shared" si="8"/>
        <v>9596.9448795485332</v>
      </c>
    </row>
    <row r="70" spans="10:22" ht="18.95" customHeight="1">
      <c r="J70" s="86">
        <f t="shared" si="3"/>
        <v>51</v>
      </c>
      <c r="K70" s="87">
        <f t="shared" si="9"/>
        <v>15</v>
      </c>
      <c r="L70" s="87">
        <f t="shared" si="13"/>
        <v>8</v>
      </c>
      <c r="M70" s="87">
        <f t="shared" si="10"/>
        <v>2023</v>
      </c>
      <c r="N70" s="87" t="str">
        <f t="shared" si="1"/>
        <v>15/8/2023</v>
      </c>
      <c r="O70" s="60">
        <f t="shared" si="5"/>
        <v>45153</v>
      </c>
      <c r="P70" s="61">
        <v>51</v>
      </c>
      <c r="Q70" s="62">
        <f t="shared" si="6"/>
        <v>189.64843346336045</v>
      </c>
      <c r="R70" s="63">
        <f t="shared" si="2"/>
        <v>-45.505513637192706</v>
      </c>
      <c r="S70" s="64">
        <f>IF(0&lt;Q70,+SUM($R$20:R70),0)</f>
        <v>-3124.8720663537488</v>
      </c>
      <c r="T70" s="63">
        <f t="shared" si="7"/>
        <v>144.14291982616774</v>
      </c>
      <c r="U70" s="64">
        <f>IF(0&lt;Q70,+SUM($T$20:T70),0)</f>
        <v>6547.1980402776344</v>
      </c>
      <c r="V70" s="63">
        <f t="shared" si="8"/>
        <v>9452.8019597223647</v>
      </c>
    </row>
    <row r="71" spans="10:22" ht="18.95" customHeight="1">
      <c r="J71" s="86">
        <f t="shared" si="3"/>
        <v>52</v>
      </c>
      <c r="K71" s="87">
        <f t="shared" si="9"/>
        <v>15</v>
      </c>
      <c r="L71" s="87">
        <f t="shared" si="13"/>
        <v>9</v>
      </c>
      <c r="M71" s="87">
        <f t="shared" si="10"/>
        <v>2023</v>
      </c>
      <c r="N71" s="87" t="str">
        <f t="shared" si="1"/>
        <v>15/9/2023</v>
      </c>
      <c r="O71" s="73">
        <f t="shared" si="5"/>
        <v>45184</v>
      </c>
      <c r="P71" s="74">
        <v>52</v>
      </c>
      <c r="Q71" s="75">
        <f t="shared" si="6"/>
        <v>189.64843346336045</v>
      </c>
      <c r="R71" s="54">
        <f t="shared" si="2"/>
        <v>-44.822035959016972</v>
      </c>
      <c r="S71" s="76">
        <f>IF(0&lt;Q71,+SUM($R$20:R71),0)</f>
        <v>-3169.6941023127656</v>
      </c>
      <c r="T71" s="54">
        <f t="shared" si="7"/>
        <v>144.82639750434348</v>
      </c>
      <c r="U71" s="76">
        <f>IF(0&lt;Q71,+SUM($T$20:T71),0)</f>
        <v>6692.0244377819781</v>
      </c>
      <c r="V71" s="54">
        <f t="shared" si="8"/>
        <v>9307.9755622180219</v>
      </c>
    </row>
    <row r="72" spans="10:22" ht="18.95" customHeight="1">
      <c r="J72" s="86">
        <f t="shared" si="3"/>
        <v>53</v>
      </c>
      <c r="K72" s="87">
        <f t="shared" si="9"/>
        <v>15</v>
      </c>
      <c r="L72" s="87">
        <f t="shared" si="13"/>
        <v>10</v>
      </c>
      <c r="M72" s="87">
        <f t="shared" si="10"/>
        <v>2023</v>
      </c>
      <c r="N72" s="87" t="str">
        <f t="shared" si="1"/>
        <v>15/10/2023</v>
      </c>
      <c r="O72" s="60">
        <f t="shared" si="5"/>
        <v>45214</v>
      </c>
      <c r="P72" s="61">
        <v>53</v>
      </c>
      <c r="Q72" s="62">
        <f t="shared" si="6"/>
        <v>189.64843346336045</v>
      </c>
      <c r="R72" s="63">
        <f t="shared" si="2"/>
        <v>-44.135317457517203</v>
      </c>
      <c r="S72" s="64">
        <f>IF(0&lt;Q72,+SUM($R$20:R72),0)</f>
        <v>-3213.8294197702826</v>
      </c>
      <c r="T72" s="63">
        <f t="shared" si="7"/>
        <v>145.51311600584324</v>
      </c>
      <c r="U72" s="64">
        <f>IF(0&lt;Q72,+SUM($T$20:T72),0)</f>
        <v>6837.5375537878217</v>
      </c>
      <c r="V72" s="63">
        <f t="shared" si="8"/>
        <v>9162.4624462121792</v>
      </c>
    </row>
    <row r="73" spans="10:22" ht="18.95" customHeight="1">
      <c r="J73" s="86">
        <f t="shared" si="3"/>
        <v>54</v>
      </c>
      <c r="K73" s="87">
        <f t="shared" si="9"/>
        <v>15</v>
      </c>
      <c r="L73" s="87">
        <f t="shared" si="13"/>
        <v>11</v>
      </c>
      <c r="M73" s="87">
        <f t="shared" si="10"/>
        <v>2023</v>
      </c>
      <c r="N73" s="87" t="str">
        <f t="shared" si="1"/>
        <v>15/11/2023</v>
      </c>
      <c r="O73" s="73">
        <f t="shared" si="5"/>
        <v>45245</v>
      </c>
      <c r="P73" s="74">
        <v>54</v>
      </c>
      <c r="Q73" s="75">
        <f t="shared" si="6"/>
        <v>189.64843346336045</v>
      </c>
      <c r="R73" s="54">
        <f t="shared" si="2"/>
        <v>-43.445342765789505</v>
      </c>
      <c r="S73" s="76">
        <f>IF(0&lt;Q73,+SUM($R$20:R73),0)</f>
        <v>-3257.2747625360721</v>
      </c>
      <c r="T73" s="54">
        <f t="shared" si="7"/>
        <v>146.20309069757093</v>
      </c>
      <c r="U73" s="76">
        <f>IF(0&lt;Q73,+SUM($T$20:T73),0)</f>
        <v>6983.7406444853923</v>
      </c>
      <c r="V73" s="54">
        <f t="shared" si="8"/>
        <v>9016.2593555146086</v>
      </c>
    </row>
    <row r="74" spans="10:22" ht="18.95" customHeight="1">
      <c r="J74" s="86">
        <f t="shared" si="3"/>
        <v>55</v>
      </c>
      <c r="K74" s="87">
        <f t="shared" si="9"/>
        <v>15</v>
      </c>
      <c r="L74" s="87">
        <f t="shared" si="13"/>
        <v>12</v>
      </c>
      <c r="M74" s="87">
        <f t="shared" si="10"/>
        <v>2023</v>
      </c>
      <c r="N74" s="87" t="str">
        <f t="shared" si="1"/>
        <v>15/12/2023</v>
      </c>
      <c r="O74" s="60">
        <f t="shared" si="5"/>
        <v>45275</v>
      </c>
      <c r="P74" s="61">
        <v>55</v>
      </c>
      <c r="Q74" s="62">
        <f t="shared" si="6"/>
        <v>189.64843346336045</v>
      </c>
      <c r="R74" s="63">
        <f t="shared" si="2"/>
        <v>-42.752096444065188</v>
      </c>
      <c r="S74" s="64">
        <f>IF(0&lt;Q74,+SUM($R$20:R74),0)</f>
        <v>-3300.0268589801371</v>
      </c>
      <c r="T74" s="63">
        <f t="shared" si="7"/>
        <v>146.89633701929526</v>
      </c>
      <c r="U74" s="64">
        <f>IF(0&lt;Q74,+SUM($T$20:T74),0)</f>
        <v>7130.6369815046874</v>
      </c>
      <c r="V74" s="63">
        <f t="shared" si="8"/>
        <v>8869.3630184953126</v>
      </c>
    </row>
    <row r="75" spans="10:22" ht="18.95" customHeight="1">
      <c r="J75" s="86">
        <f t="shared" si="3"/>
        <v>56</v>
      </c>
      <c r="K75" s="87">
        <f t="shared" si="9"/>
        <v>15</v>
      </c>
      <c r="L75" s="87">
        <f t="shared" si="13"/>
        <v>1</v>
      </c>
      <c r="M75" s="87">
        <f t="shared" si="10"/>
        <v>2024</v>
      </c>
      <c r="N75" s="87" t="str">
        <f t="shared" si="1"/>
        <v>15/1/2024</v>
      </c>
      <c r="O75" s="73">
        <f t="shared" si="5"/>
        <v>45306</v>
      </c>
      <c r="P75" s="74">
        <v>56</v>
      </c>
      <c r="Q75" s="75">
        <f t="shared" si="6"/>
        <v>189.64843346336045</v>
      </c>
      <c r="R75" s="54">
        <f t="shared" si="2"/>
        <v>-42.055562979365348</v>
      </c>
      <c r="S75" s="76">
        <f>IF(0&lt;Q75,+SUM($R$20:R75),0)</f>
        <v>-3342.0824219595024</v>
      </c>
      <c r="T75" s="54">
        <f t="shared" si="7"/>
        <v>147.59287048399511</v>
      </c>
      <c r="U75" s="76">
        <f>IF(0&lt;Q75,+SUM($T$20:T75),0)</f>
        <v>7278.2298519886826</v>
      </c>
      <c r="V75" s="54">
        <f t="shared" si="8"/>
        <v>8721.7701480113174</v>
      </c>
    </row>
    <row r="76" spans="10:22" ht="18.95" customHeight="1">
      <c r="J76" s="86">
        <f t="shared" si="3"/>
        <v>57</v>
      </c>
      <c r="K76" s="87">
        <f t="shared" si="9"/>
        <v>15</v>
      </c>
      <c r="L76" s="87">
        <f t="shared" si="13"/>
        <v>2</v>
      </c>
      <c r="M76" s="87">
        <f t="shared" si="10"/>
        <v>2024</v>
      </c>
      <c r="N76" s="87" t="str">
        <f t="shared" si="1"/>
        <v>15/2/2024</v>
      </c>
      <c r="O76" s="60">
        <f t="shared" si="5"/>
        <v>45337</v>
      </c>
      <c r="P76" s="61">
        <v>57</v>
      </c>
      <c r="Q76" s="62">
        <f t="shared" si="6"/>
        <v>189.64843346336045</v>
      </c>
      <c r="R76" s="63">
        <f t="shared" si="2"/>
        <v>-41.355726785153756</v>
      </c>
      <c r="S76" s="64">
        <f>IF(0&lt;Q76,+SUM($R$20:R76),0)</f>
        <v>-3383.4381487446562</v>
      </c>
      <c r="T76" s="63">
        <f t="shared" si="7"/>
        <v>148.29270667820668</v>
      </c>
      <c r="U76" s="64">
        <f>IF(0&lt;Q76,+SUM($T$20:T76),0)</f>
        <v>7426.5225586668894</v>
      </c>
      <c r="V76" s="63">
        <f t="shared" si="8"/>
        <v>8573.4774413331106</v>
      </c>
    </row>
    <row r="77" spans="10:22" ht="18.95" customHeight="1">
      <c r="J77" s="86">
        <f t="shared" si="3"/>
        <v>58</v>
      </c>
      <c r="K77" s="87">
        <f t="shared" si="9"/>
        <v>15</v>
      </c>
      <c r="L77" s="87">
        <f t="shared" si="13"/>
        <v>3</v>
      </c>
      <c r="M77" s="87">
        <f t="shared" si="10"/>
        <v>2024</v>
      </c>
      <c r="N77" s="87" t="str">
        <f t="shared" si="1"/>
        <v>15/3/2024</v>
      </c>
      <c r="O77" s="73">
        <f t="shared" si="5"/>
        <v>45366</v>
      </c>
      <c r="P77" s="74">
        <v>58</v>
      </c>
      <c r="Q77" s="75">
        <f t="shared" si="6"/>
        <v>189.64843346336045</v>
      </c>
      <c r="R77" s="54">
        <f t="shared" si="2"/>
        <v>-40.652572200987926</v>
      </c>
      <c r="S77" s="76">
        <f>IF(0&lt;Q77,+SUM($R$20:R77),0)</f>
        <v>-3424.0907209456441</v>
      </c>
      <c r="T77" s="54">
        <f t="shared" si="7"/>
        <v>148.99586126237253</v>
      </c>
      <c r="U77" s="76">
        <f>IF(0&lt;Q77,+SUM($T$20:T77),0)</f>
        <v>7575.5184199292617</v>
      </c>
      <c r="V77" s="54">
        <f t="shared" si="8"/>
        <v>8424.4815800707383</v>
      </c>
    </row>
    <row r="78" spans="10:22" ht="18.95" customHeight="1">
      <c r="J78" s="86">
        <f t="shared" si="3"/>
        <v>59</v>
      </c>
      <c r="K78" s="87">
        <f t="shared" si="9"/>
        <v>15</v>
      </c>
      <c r="L78" s="87">
        <f t="shared" si="13"/>
        <v>4</v>
      </c>
      <c r="M78" s="87">
        <f t="shared" si="10"/>
        <v>2024</v>
      </c>
      <c r="N78" s="87" t="str">
        <f t="shared" si="1"/>
        <v>15/4/2024</v>
      </c>
      <c r="O78" s="60">
        <f t="shared" si="5"/>
        <v>45397</v>
      </c>
      <c r="P78" s="61">
        <v>59</v>
      </c>
      <c r="Q78" s="62">
        <f t="shared" si="6"/>
        <v>189.64843346336045</v>
      </c>
      <c r="R78" s="63">
        <f t="shared" si="2"/>
        <v>-39.946083492168846</v>
      </c>
      <c r="S78" s="64">
        <f>IF(0&lt;Q78,+SUM($R$20:R78),0)</f>
        <v>-3464.0368044378129</v>
      </c>
      <c r="T78" s="63">
        <f t="shared" si="7"/>
        <v>149.70234997119161</v>
      </c>
      <c r="U78" s="64">
        <f>IF(0&lt;Q78,+SUM($T$20:T78),0)</f>
        <v>7725.220769900453</v>
      </c>
      <c r="V78" s="63">
        <f t="shared" si="8"/>
        <v>8274.7792300995461</v>
      </c>
    </row>
    <row r="79" spans="10:22" ht="18.95" customHeight="1">
      <c r="J79" s="86">
        <f t="shared" si="3"/>
        <v>60</v>
      </c>
      <c r="K79" s="87">
        <f t="shared" si="9"/>
        <v>15</v>
      </c>
      <c r="L79" s="87">
        <f t="shared" si="13"/>
        <v>5</v>
      </c>
      <c r="M79" s="87">
        <f t="shared" si="10"/>
        <v>2024</v>
      </c>
      <c r="N79" s="87" t="str">
        <f t="shared" si="1"/>
        <v>15/5/2024</v>
      </c>
      <c r="O79" s="73">
        <f t="shared" si="5"/>
        <v>45427</v>
      </c>
      <c r="P79" s="74">
        <v>60</v>
      </c>
      <c r="Q79" s="75">
        <f t="shared" si="6"/>
        <v>189.64843346336045</v>
      </c>
      <c r="R79" s="54">
        <f t="shared" si="2"/>
        <v>-39.236244849388783</v>
      </c>
      <c r="S79" s="76">
        <f>IF(0&lt;Q79,+SUM($R$20:R79),0)</f>
        <v>-3503.2730492872015</v>
      </c>
      <c r="T79" s="54">
        <f t="shared" si="7"/>
        <v>150.41218861397167</v>
      </c>
      <c r="U79" s="76">
        <f>IF(0&lt;Q79,+SUM($T$20:T79),0)</f>
        <v>7875.6329585144249</v>
      </c>
      <c r="V79" s="54">
        <f t="shared" si="8"/>
        <v>8124.3670414855751</v>
      </c>
    </row>
    <row r="80" spans="10:22" ht="18.95" customHeight="1">
      <c r="J80" s="86">
        <f t="shared" si="3"/>
        <v>61</v>
      </c>
      <c r="K80" s="87">
        <f t="shared" si="9"/>
        <v>15</v>
      </c>
      <c r="L80" s="87">
        <f t="shared" si="13"/>
        <v>6</v>
      </c>
      <c r="M80" s="87">
        <f t="shared" si="10"/>
        <v>2024</v>
      </c>
      <c r="N80" s="87" t="str">
        <f t="shared" si="1"/>
        <v>15/6/2024</v>
      </c>
      <c r="O80" s="60">
        <f t="shared" si="5"/>
        <v>45458</v>
      </c>
      <c r="P80" s="61">
        <v>61</v>
      </c>
      <c r="Q80" s="62">
        <f t="shared" si="6"/>
        <v>189.64843346336045</v>
      </c>
      <c r="R80" s="63">
        <f t="shared" si="2"/>
        <v>-38.523040388377531</v>
      </c>
      <c r="S80" s="64">
        <f>IF(0&lt;Q80,+SUM($R$20:R80),0)</f>
        <v>-3541.796089675579</v>
      </c>
      <c r="T80" s="63">
        <f t="shared" si="7"/>
        <v>151.12539307498292</v>
      </c>
      <c r="U80" s="64">
        <f>IF(0&lt;Q80,+SUM($T$20:T80),0)</f>
        <v>8026.7583515894075</v>
      </c>
      <c r="V80" s="63">
        <f t="shared" si="8"/>
        <v>7973.2416484105925</v>
      </c>
    </row>
    <row r="81" spans="10:22" ht="18.95" customHeight="1">
      <c r="J81" s="86">
        <f t="shared" si="3"/>
        <v>62</v>
      </c>
      <c r="K81" s="87">
        <f t="shared" si="9"/>
        <v>15</v>
      </c>
      <c r="L81" s="87">
        <f t="shared" si="13"/>
        <v>7</v>
      </c>
      <c r="M81" s="87">
        <f t="shared" si="10"/>
        <v>2024</v>
      </c>
      <c r="N81" s="87" t="str">
        <f t="shared" si="1"/>
        <v>15/7/2024</v>
      </c>
      <c r="O81" s="73">
        <f t="shared" si="5"/>
        <v>45488</v>
      </c>
      <c r="P81" s="74">
        <v>62</v>
      </c>
      <c r="Q81" s="75">
        <f t="shared" si="6"/>
        <v>189.64843346336045</v>
      </c>
      <c r="R81" s="54">
        <f t="shared" si="2"/>
        <v>-37.806454149546994</v>
      </c>
      <c r="S81" s="76">
        <f>IF(0&lt;Q81,+SUM($R$20:R81),0)</f>
        <v>-3579.6025438251258</v>
      </c>
      <c r="T81" s="54">
        <f t="shared" si="7"/>
        <v>151.84197931381345</v>
      </c>
      <c r="U81" s="76">
        <f>IF(0&lt;Q81,+SUM($T$20:T81),0)</f>
        <v>8178.6003309032212</v>
      </c>
      <c r="V81" s="54">
        <f t="shared" si="8"/>
        <v>7821.3996690967788</v>
      </c>
    </row>
    <row r="82" spans="10:22" ht="18.95" customHeight="1">
      <c r="J82" s="86">
        <f t="shared" si="3"/>
        <v>63</v>
      </c>
      <c r="K82" s="87">
        <f t="shared" si="9"/>
        <v>15</v>
      </c>
      <c r="L82" s="87">
        <f t="shared" si="13"/>
        <v>8</v>
      </c>
      <c r="M82" s="87">
        <f t="shared" si="10"/>
        <v>2024</v>
      </c>
      <c r="N82" s="87" t="str">
        <f t="shared" si="1"/>
        <v>15/8/2024</v>
      </c>
      <c r="O82" s="60">
        <f t="shared" si="5"/>
        <v>45519</v>
      </c>
      <c r="P82" s="61">
        <v>63</v>
      </c>
      <c r="Q82" s="62">
        <f t="shared" si="6"/>
        <v>189.64843346336045</v>
      </c>
      <c r="R82" s="63">
        <f t="shared" si="2"/>
        <v>-37.086470097633999</v>
      </c>
      <c r="S82" s="64">
        <f>IF(0&lt;Q82,+SUM($R$20:R82),0)</f>
        <v>-3616.6890139227598</v>
      </c>
      <c r="T82" s="63">
        <f t="shared" si="7"/>
        <v>152.56196336572646</v>
      </c>
      <c r="U82" s="64">
        <f>IF(0&lt;Q82,+SUM($T$20:T82),0)</f>
        <v>8331.1622942689482</v>
      </c>
      <c r="V82" s="63">
        <f t="shared" si="8"/>
        <v>7668.8377057310518</v>
      </c>
    </row>
    <row r="83" spans="10:22" ht="18.95" customHeight="1">
      <c r="J83" s="86">
        <f t="shared" si="3"/>
        <v>64</v>
      </c>
      <c r="K83" s="87">
        <f t="shared" si="9"/>
        <v>15</v>
      </c>
      <c r="L83" s="87">
        <f t="shared" si="13"/>
        <v>9</v>
      </c>
      <c r="M83" s="87">
        <f t="shared" si="10"/>
        <v>2024</v>
      </c>
      <c r="N83" s="87" t="str">
        <f t="shared" si="1"/>
        <v>15/9/2024</v>
      </c>
      <c r="O83" s="73">
        <f t="shared" si="5"/>
        <v>45550</v>
      </c>
      <c r="P83" s="74">
        <v>64</v>
      </c>
      <c r="Q83" s="75">
        <f t="shared" si="6"/>
        <v>189.64843346336045</v>
      </c>
      <c r="R83" s="54">
        <f t="shared" si="2"/>
        <v>-36.36307212134151</v>
      </c>
      <c r="S83" s="76">
        <f>IF(0&lt;Q83,+SUM($R$20:R83),0)</f>
        <v>-3653.0520860441015</v>
      </c>
      <c r="T83" s="54">
        <f t="shared" si="7"/>
        <v>153.28536134201894</v>
      </c>
      <c r="U83" s="76">
        <f>IF(0&lt;Q83,+SUM($T$20:T83),0)</f>
        <v>8484.4476556109676</v>
      </c>
      <c r="V83" s="54">
        <f t="shared" si="8"/>
        <v>7515.5523443890324</v>
      </c>
    </row>
    <row r="84" spans="10:22" ht="18.95" customHeight="1">
      <c r="J84" s="86">
        <f t="shared" si="3"/>
        <v>65</v>
      </c>
      <c r="K84" s="87">
        <f t="shared" si="9"/>
        <v>15</v>
      </c>
      <c r="L84" s="87">
        <f t="shared" si="13"/>
        <v>10</v>
      </c>
      <c r="M84" s="87">
        <f t="shared" si="10"/>
        <v>2024</v>
      </c>
      <c r="N84" s="87" t="str">
        <f t="shared" ref="N84:N147" si="14">CONCATENATE(IF(AND(K84&gt;28,L84=2),28,K84),"/",L84,"/",M84)</f>
        <v>15/10/2024</v>
      </c>
      <c r="O84" s="60">
        <f t="shared" si="5"/>
        <v>45580</v>
      </c>
      <c r="P84" s="61">
        <v>65</v>
      </c>
      <c r="Q84" s="62">
        <f t="shared" si="6"/>
        <v>189.64843346336045</v>
      </c>
      <c r="R84" s="63">
        <f t="shared" ref="R84:R147" si="15">IF(0&lt;Q84,+IPMT($S$9,P84,$Q$9,$H$19,0),0)</f>
        <v>-35.636244032978105</v>
      </c>
      <c r="S84" s="64">
        <f>IF(0&lt;Q84,+SUM($R$20:R84),0)</f>
        <v>-3688.6883300770796</v>
      </c>
      <c r="T84" s="63">
        <f t="shared" si="7"/>
        <v>154.01218943038234</v>
      </c>
      <c r="U84" s="64">
        <f>IF(0&lt;Q84,+SUM($T$20:T84),0)</f>
        <v>8638.4598450413505</v>
      </c>
      <c r="V84" s="63">
        <f t="shared" si="8"/>
        <v>7361.5401549586495</v>
      </c>
    </row>
    <row r="85" spans="10:22" ht="18.95" customHeight="1">
      <c r="J85" s="86">
        <f t="shared" ref="J85:J148" si="16">IF(0&lt;V85,P85,IF(V85=U85,"",P85))</f>
        <v>66</v>
      </c>
      <c r="K85" s="87">
        <f t="shared" ref="K85:K148" si="17">+K84</f>
        <v>15</v>
      </c>
      <c r="L85" s="87">
        <f t="shared" si="13"/>
        <v>11</v>
      </c>
      <c r="M85" s="87">
        <f t="shared" ref="M85:M148" si="18">+M84+IF(L85&gt;L84,0,1)</f>
        <v>2024</v>
      </c>
      <c r="N85" s="87" t="str">
        <f t="shared" si="14"/>
        <v>15/11/2024</v>
      </c>
      <c r="O85" s="73">
        <f t="shared" ref="O85:O148" si="19">IF(J85="","",DATEVALUE(N85))</f>
        <v>45611</v>
      </c>
      <c r="P85" s="74">
        <v>66</v>
      </c>
      <c r="Q85" s="75">
        <f t="shared" ref="Q85:Q148" si="20">IF(P85&lt;=$Q$9,IF($P$4=1,$A$3,IF($P$4=2,$B$3,IF($P$4=3,$C$3,$D$3))),0)</f>
        <v>189.64843346336045</v>
      </c>
      <c r="R85" s="54">
        <f t="shared" si="15"/>
        <v>-34.905969568095713</v>
      </c>
      <c r="S85" s="76">
        <f>IF(0&lt;Q85,+SUM($R$20:R85),0)</f>
        <v>-3723.5942996451754</v>
      </c>
      <c r="T85" s="54">
        <f t="shared" ref="T85:T148" si="21">+Q85+R85</f>
        <v>154.74246389526473</v>
      </c>
      <c r="U85" s="76">
        <f>IF(0&lt;Q85,+SUM($T$20:T85),0)</f>
        <v>8793.2023089366157</v>
      </c>
      <c r="V85" s="54">
        <f t="shared" ref="V85:V148" si="22">IF(0&lt;Q85,+$H$19-U85,0)</f>
        <v>7206.7976910633843</v>
      </c>
    </row>
    <row r="86" spans="10:22" ht="18.95" customHeight="1">
      <c r="J86" s="86">
        <f t="shared" si="16"/>
        <v>67</v>
      </c>
      <c r="K86" s="87">
        <f t="shared" si="17"/>
        <v>15</v>
      </c>
      <c r="L86" s="87">
        <f t="shared" si="13"/>
        <v>12</v>
      </c>
      <c r="M86" s="87">
        <f t="shared" si="18"/>
        <v>2024</v>
      </c>
      <c r="N86" s="87" t="str">
        <f t="shared" si="14"/>
        <v>15/12/2024</v>
      </c>
      <c r="O86" s="60">
        <f t="shared" si="19"/>
        <v>45641</v>
      </c>
      <c r="P86" s="61">
        <v>67</v>
      </c>
      <c r="Q86" s="62">
        <f t="shared" si="20"/>
        <v>189.64843346336045</v>
      </c>
      <c r="R86" s="63">
        <f t="shared" si="15"/>
        <v>-34.17223238512566</v>
      </c>
      <c r="S86" s="64">
        <f>IF(0&lt;Q86,+SUM($R$20:R86),0)</f>
        <v>-3757.7665320303013</v>
      </c>
      <c r="T86" s="63">
        <f t="shared" si="21"/>
        <v>155.47620107823479</v>
      </c>
      <c r="U86" s="64">
        <f>IF(0&lt;Q86,+SUM($T$20:T86),0)</f>
        <v>8948.67851001485</v>
      </c>
      <c r="V86" s="63">
        <f t="shared" si="22"/>
        <v>7051.32148998515</v>
      </c>
    </row>
    <row r="87" spans="10:22" ht="18.95" customHeight="1">
      <c r="J87" s="86">
        <f t="shared" si="16"/>
        <v>68</v>
      </c>
      <c r="K87" s="87">
        <f t="shared" si="17"/>
        <v>15</v>
      </c>
      <c r="L87" s="87">
        <f t="shared" ref="L87:L150" si="23">+IF(L86+CHOOSE($P$4,1,3,6,12)&lt;=12,L86+CHOOSE($P$4,1,3,6,12),CHOOSE($P$4,L75,L83,L85,L86))</f>
        <v>1</v>
      </c>
      <c r="M87" s="87">
        <f t="shared" si="18"/>
        <v>2025</v>
      </c>
      <c r="N87" s="87" t="str">
        <f t="shared" si="14"/>
        <v>15/1/2025</v>
      </c>
      <c r="O87" s="73">
        <f t="shared" si="19"/>
        <v>45672</v>
      </c>
      <c r="P87" s="74">
        <v>68</v>
      </c>
      <c r="Q87" s="75">
        <f t="shared" si="20"/>
        <v>189.64843346336045</v>
      </c>
      <c r="R87" s="54">
        <f t="shared" si="15"/>
        <v>-33.435016065013038</v>
      </c>
      <c r="S87" s="76">
        <f>IF(0&lt;Q87,+SUM($R$20:R87),0)</f>
        <v>-3791.2015480953141</v>
      </c>
      <c r="T87" s="54">
        <f t="shared" si="21"/>
        <v>156.21341739834742</v>
      </c>
      <c r="U87" s="76">
        <f>IF(0&lt;Q87,+SUM($T$20:T87),0)</f>
        <v>9104.8919274131968</v>
      </c>
      <c r="V87" s="54">
        <f t="shared" si="22"/>
        <v>6895.1080725868032</v>
      </c>
    </row>
    <row r="88" spans="10:22" ht="18.95" customHeight="1">
      <c r="J88" s="86">
        <f t="shared" si="16"/>
        <v>69</v>
      </c>
      <c r="K88" s="87">
        <f t="shared" si="17"/>
        <v>15</v>
      </c>
      <c r="L88" s="87">
        <f t="shared" si="23"/>
        <v>2</v>
      </c>
      <c r="M88" s="87">
        <f t="shared" si="18"/>
        <v>2025</v>
      </c>
      <c r="N88" s="87" t="str">
        <f t="shared" si="14"/>
        <v>15/2/2025</v>
      </c>
      <c r="O88" s="60">
        <f t="shared" si="19"/>
        <v>45703</v>
      </c>
      <c r="P88" s="61">
        <v>69</v>
      </c>
      <c r="Q88" s="62">
        <f t="shared" si="20"/>
        <v>189.64843346336045</v>
      </c>
      <c r="R88" s="63">
        <f t="shared" si="15"/>
        <v>-32.69430411084921</v>
      </c>
      <c r="S88" s="64">
        <f>IF(0&lt;Q88,+SUM($R$20:R88),0)</f>
        <v>-3823.8958522061635</v>
      </c>
      <c r="T88" s="63">
        <f t="shared" si="21"/>
        <v>156.95412935251125</v>
      </c>
      <c r="U88" s="64">
        <f>IF(0&lt;Q88,+SUM($T$20:T88),0)</f>
        <v>9261.8460567657075</v>
      </c>
      <c r="V88" s="63">
        <f t="shared" si="22"/>
        <v>6738.1539432342925</v>
      </c>
    </row>
    <row r="89" spans="10:22" ht="18.95" customHeight="1">
      <c r="J89" s="86">
        <f t="shared" si="16"/>
        <v>70</v>
      </c>
      <c r="K89" s="87">
        <f t="shared" si="17"/>
        <v>15</v>
      </c>
      <c r="L89" s="87">
        <f t="shared" si="23"/>
        <v>3</v>
      </c>
      <c r="M89" s="87">
        <f t="shared" si="18"/>
        <v>2025</v>
      </c>
      <c r="N89" s="87" t="str">
        <f t="shared" si="14"/>
        <v>15/3/2025</v>
      </c>
      <c r="O89" s="73">
        <f t="shared" si="19"/>
        <v>45731</v>
      </c>
      <c r="P89" s="74">
        <v>70</v>
      </c>
      <c r="Q89" s="75">
        <f t="shared" si="20"/>
        <v>189.64843346336045</v>
      </c>
      <c r="R89" s="54">
        <f t="shared" si="15"/>
        <v>-31.950079947502719</v>
      </c>
      <c r="S89" s="76">
        <f>IF(0&lt;Q89,+SUM($R$20:R89),0)</f>
        <v>-3855.8459321536661</v>
      </c>
      <c r="T89" s="54">
        <f t="shared" si="21"/>
        <v>157.69835351585772</v>
      </c>
      <c r="U89" s="76">
        <f>IF(0&lt;Q89,+SUM($T$20:T89),0)</f>
        <v>9419.5444102815654</v>
      </c>
      <c r="V89" s="54">
        <f t="shared" si="22"/>
        <v>6580.4555897184346</v>
      </c>
    </row>
    <row r="90" spans="10:22" ht="18.95" customHeight="1">
      <c r="J90" s="86">
        <f t="shared" si="16"/>
        <v>71</v>
      </c>
      <c r="K90" s="87">
        <f t="shared" si="17"/>
        <v>15</v>
      </c>
      <c r="L90" s="87">
        <f t="shared" si="23"/>
        <v>4</v>
      </c>
      <c r="M90" s="87">
        <f t="shared" si="18"/>
        <v>2025</v>
      </c>
      <c r="N90" s="87" t="str">
        <f t="shared" si="14"/>
        <v>15/4/2025</v>
      </c>
      <c r="O90" s="60">
        <f t="shared" si="19"/>
        <v>45762</v>
      </c>
      <c r="P90" s="61">
        <v>71</v>
      </c>
      <c r="Q90" s="62">
        <f t="shared" si="20"/>
        <v>189.64843346336045</v>
      </c>
      <c r="R90" s="63">
        <f t="shared" si="15"/>
        <v>-31.202326921248364</v>
      </c>
      <c r="S90" s="64">
        <f>IF(0&lt;Q90,+SUM($R$20:R90),0)</f>
        <v>-3887.0482590749143</v>
      </c>
      <c r="T90" s="63">
        <f t="shared" si="21"/>
        <v>158.44610654211209</v>
      </c>
      <c r="U90" s="64">
        <f>IF(0&lt;Q90,+SUM($T$20:T90),0)</f>
        <v>9577.9905168236783</v>
      </c>
      <c r="V90" s="63">
        <f t="shared" si="22"/>
        <v>6422.0094831763217</v>
      </c>
    </row>
    <row r="91" spans="10:22" ht="18.95" customHeight="1">
      <c r="J91" s="86">
        <f t="shared" si="16"/>
        <v>72</v>
      </c>
      <c r="K91" s="87">
        <f t="shared" si="17"/>
        <v>15</v>
      </c>
      <c r="L91" s="87">
        <f t="shared" si="23"/>
        <v>5</v>
      </c>
      <c r="M91" s="87">
        <f t="shared" si="18"/>
        <v>2025</v>
      </c>
      <c r="N91" s="87" t="str">
        <f t="shared" si="14"/>
        <v>15/5/2025</v>
      </c>
      <c r="O91" s="73">
        <f t="shared" si="19"/>
        <v>45792</v>
      </c>
      <c r="P91" s="74">
        <v>72</v>
      </c>
      <c r="Q91" s="75">
        <f t="shared" si="20"/>
        <v>189.64843346336045</v>
      </c>
      <c r="R91" s="54">
        <f t="shared" si="15"/>
        <v>-30.451028299394515</v>
      </c>
      <c r="S91" s="76">
        <f>IF(0&lt;Q91,+SUM($R$20:R91),0)</f>
        <v>-3917.499287374309</v>
      </c>
      <c r="T91" s="54">
        <f t="shared" si="21"/>
        <v>159.19740516396593</v>
      </c>
      <c r="U91" s="76">
        <f>IF(0&lt;Q91,+SUM($T$20:T91),0)</f>
        <v>9737.1879219876446</v>
      </c>
      <c r="V91" s="54">
        <f t="shared" si="22"/>
        <v>6262.8120780123554</v>
      </c>
    </row>
    <row r="92" spans="10:22" ht="18.95" customHeight="1">
      <c r="J92" s="86">
        <f t="shared" si="16"/>
        <v>73</v>
      </c>
      <c r="K92" s="87">
        <f t="shared" si="17"/>
        <v>15</v>
      </c>
      <c r="L92" s="87">
        <f t="shared" si="23"/>
        <v>6</v>
      </c>
      <c r="M92" s="87">
        <f t="shared" si="18"/>
        <v>2025</v>
      </c>
      <c r="N92" s="87" t="str">
        <f t="shared" si="14"/>
        <v>15/6/2025</v>
      </c>
      <c r="O92" s="60">
        <f t="shared" si="19"/>
        <v>45823</v>
      </c>
      <c r="P92" s="61">
        <v>73</v>
      </c>
      <c r="Q92" s="62">
        <f t="shared" si="20"/>
        <v>189.64843346336045</v>
      </c>
      <c r="R92" s="63">
        <f t="shared" si="15"/>
        <v>-29.696167269908713</v>
      </c>
      <c r="S92" s="64">
        <f>IF(0&lt;Q92,+SUM($R$20:R92),0)</f>
        <v>-3947.1954546442175</v>
      </c>
      <c r="T92" s="63">
        <f t="shared" si="21"/>
        <v>159.95226619345175</v>
      </c>
      <c r="U92" s="64">
        <f>IF(0&lt;Q92,+SUM($T$20:T92),0)</f>
        <v>9897.1401881810962</v>
      </c>
      <c r="V92" s="63">
        <f t="shared" si="22"/>
        <v>6102.8598118189038</v>
      </c>
    </row>
    <row r="93" spans="10:22" ht="18.95" customHeight="1">
      <c r="J93" s="86">
        <f t="shared" si="16"/>
        <v>74</v>
      </c>
      <c r="K93" s="87">
        <f t="shared" si="17"/>
        <v>15</v>
      </c>
      <c r="L93" s="87">
        <f t="shared" si="23"/>
        <v>7</v>
      </c>
      <c r="M93" s="87">
        <f t="shared" si="18"/>
        <v>2025</v>
      </c>
      <c r="N93" s="87" t="str">
        <f t="shared" si="14"/>
        <v>15/7/2025</v>
      </c>
      <c r="O93" s="73">
        <f t="shared" si="19"/>
        <v>45853</v>
      </c>
      <c r="P93" s="74">
        <v>74</v>
      </c>
      <c r="Q93" s="75">
        <f t="shared" si="20"/>
        <v>189.64843346336045</v>
      </c>
      <c r="R93" s="54">
        <f t="shared" si="15"/>
        <v>-28.937726941041433</v>
      </c>
      <c r="S93" s="76">
        <f>IF(0&lt;Q93,+SUM($R$20:R93),0)</f>
        <v>-3976.1331815852591</v>
      </c>
      <c r="T93" s="54">
        <f t="shared" si="21"/>
        <v>160.71070652231901</v>
      </c>
      <c r="U93" s="76">
        <f>IF(0&lt;Q93,+SUM($T$20:T93),0)</f>
        <v>10057.850894703415</v>
      </c>
      <c r="V93" s="54">
        <f t="shared" si="22"/>
        <v>5942.1491052965848</v>
      </c>
    </row>
    <row r="94" spans="10:22" ht="18.95" customHeight="1">
      <c r="J94" s="86">
        <f t="shared" si="16"/>
        <v>75</v>
      </c>
      <c r="K94" s="87">
        <f t="shared" si="17"/>
        <v>15</v>
      </c>
      <c r="L94" s="87">
        <f t="shared" si="23"/>
        <v>8</v>
      </c>
      <c r="M94" s="87">
        <f t="shared" si="18"/>
        <v>2025</v>
      </c>
      <c r="N94" s="87" t="str">
        <f t="shared" si="14"/>
        <v>15/8/2025</v>
      </c>
      <c r="O94" s="60">
        <f t="shared" si="19"/>
        <v>45884</v>
      </c>
      <c r="P94" s="61">
        <v>75</v>
      </c>
      <c r="Q94" s="62">
        <f t="shared" si="20"/>
        <v>189.64843346336045</v>
      </c>
      <c r="R94" s="63">
        <f t="shared" si="15"/>
        <v>-28.175690340948105</v>
      </c>
      <c r="S94" s="64">
        <f>IF(0&lt;Q94,+SUM($R$20:R94),0)</f>
        <v>-4004.3088719262073</v>
      </c>
      <c r="T94" s="63">
        <f t="shared" si="21"/>
        <v>161.47274312241234</v>
      </c>
      <c r="U94" s="64">
        <f>IF(0&lt;Q94,+SUM($T$20:T94),0)</f>
        <v>10219.323637825828</v>
      </c>
      <c r="V94" s="63">
        <f t="shared" si="22"/>
        <v>5780.676362174172</v>
      </c>
    </row>
    <row r="95" spans="10:22" ht="18.95" customHeight="1">
      <c r="J95" s="86">
        <f t="shared" si="16"/>
        <v>76</v>
      </c>
      <c r="K95" s="87">
        <f t="shared" si="17"/>
        <v>15</v>
      </c>
      <c r="L95" s="87">
        <f t="shared" si="23"/>
        <v>9</v>
      </c>
      <c r="M95" s="87">
        <f t="shared" si="18"/>
        <v>2025</v>
      </c>
      <c r="N95" s="87" t="str">
        <f t="shared" si="14"/>
        <v>15/9/2025</v>
      </c>
      <c r="O95" s="73">
        <f t="shared" si="19"/>
        <v>45915</v>
      </c>
      <c r="P95" s="74">
        <v>76</v>
      </c>
      <c r="Q95" s="75">
        <f t="shared" si="20"/>
        <v>189.64843346336045</v>
      </c>
      <c r="R95" s="54">
        <f t="shared" si="15"/>
        <v>-27.410040417309336</v>
      </c>
      <c r="S95" s="76">
        <f>IF(0&lt;Q95,+SUM($R$20:R95),0)</f>
        <v>-4031.7189123435164</v>
      </c>
      <c r="T95" s="54">
        <f t="shared" si="21"/>
        <v>162.2383930460511</v>
      </c>
      <c r="U95" s="76">
        <f>IF(0&lt;Q95,+SUM($T$20:T95),0)</f>
        <v>10381.562030871879</v>
      </c>
      <c r="V95" s="54">
        <f t="shared" si="22"/>
        <v>5618.437969128121</v>
      </c>
    </row>
    <row r="96" spans="10:22" ht="18.95" customHeight="1">
      <c r="J96" s="86">
        <f t="shared" si="16"/>
        <v>77</v>
      </c>
      <c r="K96" s="87">
        <f t="shared" si="17"/>
        <v>15</v>
      </c>
      <c r="L96" s="87">
        <f t="shared" si="23"/>
        <v>10</v>
      </c>
      <c r="M96" s="87">
        <f t="shared" si="18"/>
        <v>2025</v>
      </c>
      <c r="N96" s="87" t="str">
        <f t="shared" si="14"/>
        <v>15/10/2025</v>
      </c>
      <c r="O96" s="60">
        <f t="shared" si="19"/>
        <v>45945</v>
      </c>
      <c r="P96" s="61">
        <v>77</v>
      </c>
      <c r="Q96" s="62">
        <f t="shared" si="20"/>
        <v>189.64843346336045</v>
      </c>
      <c r="R96" s="63">
        <f t="shared" si="15"/>
        <v>-26.640760036949317</v>
      </c>
      <c r="S96" s="64">
        <f>IF(0&lt;Q96,+SUM($R$20:R96),0)</f>
        <v>-4058.3596723804658</v>
      </c>
      <c r="T96" s="63">
        <f t="shared" si="21"/>
        <v>163.00767342641115</v>
      </c>
      <c r="U96" s="64">
        <f>IF(0&lt;Q96,+SUM($T$20:T96),0)</f>
        <v>10544.56970429829</v>
      </c>
      <c r="V96" s="63">
        <f t="shared" si="22"/>
        <v>5455.4302957017098</v>
      </c>
    </row>
    <row r="97" spans="10:22" ht="18.95" customHeight="1">
      <c r="J97" s="86">
        <f t="shared" si="16"/>
        <v>78</v>
      </c>
      <c r="K97" s="87">
        <f t="shared" si="17"/>
        <v>15</v>
      </c>
      <c r="L97" s="87">
        <f t="shared" si="23"/>
        <v>11</v>
      </c>
      <c r="M97" s="87">
        <f t="shared" si="18"/>
        <v>2025</v>
      </c>
      <c r="N97" s="87" t="str">
        <f t="shared" si="14"/>
        <v>15/11/2025</v>
      </c>
      <c r="O97" s="73">
        <f t="shared" si="19"/>
        <v>45976</v>
      </c>
      <c r="P97" s="74">
        <v>78</v>
      </c>
      <c r="Q97" s="75">
        <f t="shared" si="20"/>
        <v>189.64843346336045</v>
      </c>
      <c r="R97" s="54">
        <f t="shared" si="15"/>
        <v>-25.867831985452415</v>
      </c>
      <c r="S97" s="76">
        <f>IF(0&lt;Q97,+SUM($R$20:R97),0)</f>
        <v>-4084.2275043659183</v>
      </c>
      <c r="T97" s="54">
        <f t="shared" si="21"/>
        <v>163.78060147790802</v>
      </c>
      <c r="U97" s="76">
        <f>IF(0&lt;Q97,+SUM($T$20:T97),0)</f>
        <v>10708.350305776199</v>
      </c>
      <c r="V97" s="54">
        <f t="shared" si="22"/>
        <v>5291.6496942238009</v>
      </c>
    </row>
    <row r="98" spans="10:22" ht="18.95" customHeight="1">
      <c r="J98" s="86">
        <f t="shared" si="16"/>
        <v>79</v>
      </c>
      <c r="K98" s="87">
        <f t="shared" si="17"/>
        <v>15</v>
      </c>
      <c r="L98" s="87">
        <f t="shared" si="23"/>
        <v>12</v>
      </c>
      <c r="M98" s="87">
        <f t="shared" si="18"/>
        <v>2025</v>
      </c>
      <c r="N98" s="87" t="str">
        <f t="shared" si="14"/>
        <v>15/12/2025</v>
      </c>
      <c r="O98" s="60">
        <f t="shared" si="19"/>
        <v>46006</v>
      </c>
      <c r="P98" s="61">
        <v>79</v>
      </c>
      <c r="Q98" s="62">
        <f t="shared" si="20"/>
        <v>189.64843346336045</v>
      </c>
      <c r="R98" s="63">
        <f t="shared" si="15"/>
        <v>-25.091238966778008</v>
      </c>
      <c r="S98" s="64">
        <f>IF(0&lt;Q98,+SUM($R$20:R98),0)</f>
        <v>-4109.3187433326966</v>
      </c>
      <c r="T98" s="63">
        <f t="shared" si="21"/>
        <v>164.55719449658244</v>
      </c>
      <c r="U98" s="64">
        <f>IF(0&lt;Q98,+SUM($T$20:T98),0)</f>
        <v>10872.907500272782</v>
      </c>
      <c r="V98" s="63">
        <f t="shared" si="22"/>
        <v>5127.0924997272177</v>
      </c>
    </row>
    <row r="99" spans="10:22" ht="18.95" customHeight="1">
      <c r="J99" s="86">
        <f t="shared" si="16"/>
        <v>80</v>
      </c>
      <c r="K99" s="87">
        <f t="shared" si="17"/>
        <v>15</v>
      </c>
      <c r="L99" s="87">
        <f t="shared" si="23"/>
        <v>1</v>
      </c>
      <c r="M99" s="87">
        <f t="shared" si="18"/>
        <v>2026</v>
      </c>
      <c r="N99" s="87" t="str">
        <f t="shared" si="14"/>
        <v>15/1/2026</v>
      </c>
      <c r="O99" s="73">
        <f t="shared" si="19"/>
        <v>46037</v>
      </c>
      <c r="P99" s="74">
        <v>80</v>
      </c>
      <c r="Q99" s="75">
        <f t="shared" si="20"/>
        <v>189.64843346336045</v>
      </c>
      <c r="R99" s="54">
        <f t="shared" si="15"/>
        <v>-24.310963602873372</v>
      </c>
      <c r="S99" s="76">
        <f>IF(0&lt;Q99,+SUM($R$20:R99),0)</f>
        <v>-4133.6297069355696</v>
      </c>
      <c r="T99" s="54">
        <f t="shared" si="21"/>
        <v>165.33746986048709</v>
      </c>
      <c r="U99" s="76">
        <f>IF(0&lt;Q99,+SUM($T$20:T99),0)</f>
        <v>11038.24497013327</v>
      </c>
      <c r="V99" s="54">
        <f t="shared" si="22"/>
        <v>4961.7550298667302</v>
      </c>
    </row>
    <row r="100" spans="10:22" ht="18.95" customHeight="1">
      <c r="J100" s="86">
        <f t="shared" si="16"/>
        <v>81</v>
      </c>
      <c r="K100" s="87">
        <f t="shared" si="17"/>
        <v>15</v>
      </c>
      <c r="L100" s="87">
        <f t="shared" si="23"/>
        <v>2</v>
      </c>
      <c r="M100" s="87">
        <f t="shared" si="18"/>
        <v>2026</v>
      </c>
      <c r="N100" s="87" t="str">
        <f t="shared" si="14"/>
        <v>15/2/2026</v>
      </c>
      <c r="O100" s="60">
        <f t="shared" si="19"/>
        <v>46068</v>
      </c>
      <c r="P100" s="61">
        <v>81</v>
      </c>
      <c r="Q100" s="62">
        <f t="shared" si="20"/>
        <v>189.64843346336045</v>
      </c>
      <c r="R100" s="63">
        <f t="shared" si="15"/>
        <v>-23.526988433284895</v>
      </c>
      <c r="S100" s="64">
        <f>IF(0&lt;Q100,+SUM($R$20:R100),0)</f>
        <v>-4157.1566953688543</v>
      </c>
      <c r="T100" s="63">
        <f t="shared" si="21"/>
        <v>166.12144503007556</v>
      </c>
      <c r="U100" s="64">
        <f>IF(0&lt;Q100,+SUM($T$20:T100),0)</f>
        <v>11204.366415163346</v>
      </c>
      <c r="V100" s="63">
        <f t="shared" si="22"/>
        <v>4795.6335848366543</v>
      </c>
    </row>
    <row r="101" spans="10:22" ht="18.95" customHeight="1">
      <c r="J101" s="86">
        <f t="shared" si="16"/>
        <v>82</v>
      </c>
      <c r="K101" s="87">
        <f t="shared" si="17"/>
        <v>15</v>
      </c>
      <c r="L101" s="87">
        <f t="shared" si="23"/>
        <v>3</v>
      </c>
      <c r="M101" s="87">
        <f t="shared" si="18"/>
        <v>2026</v>
      </c>
      <c r="N101" s="87" t="str">
        <f t="shared" si="14"/>
        <v>15/3/2026</v>
      </c>
      <c r="O101" s="73">
        <f t="shared" si="19"/>
        <v>46096</v>
      </c>
      <c r="P101" s="74">
        <v>82</v>
      </c>
      <c r="Q101" s="75">
        <f t="shared" si="20"/>
        <v>189.64843346336045</v>
      </c>
      <c r="R101" s="54">
        <f t="shared" si="15"/>
        <v>-22.739295914767297</v>
      </c>
      <c r="S101" s="76">
        <f>IF(0&lt;Q101,+SUM($R$20:R101),0)</f>
        <v>-4179.8959912836217</v>
      </c>
      <c r="T101" s="54">
        <f t="shared" si="21"/>
        <v>166.90913754859315</v>
      </c>
      <c r="U101" s="76">
        <f>IF(0&lt;Q101,+SUM($T$20:T101),0)</f>
        <v>11371.275552711939</v>
      </c>
      <c r="V101" s="54">
        <f t="shared" si="22"/>
        <v>4628.7244472880611</v>
      </c>
    </row>
    <row r="102" spans="10:22" ht="18.95" customHeight="1">
      <c r="J102" s="86">
        <f t="shared" si="16"/>
        <v>83</v>
      </c>
      <c r="K102" s="87">
        <f t="shared" si="17"/>
        <v>15</v>
      </c>
      <c r="L102" s="87">
        <f t="shared" si="23"/>
        <v>4</v>
      </c>
      <c r="M102" s="87">
        <f t="shared" si="18"/>
        <v>2026</v>
      </c>
      <c r="N102" s="87" t="str">
        <f t="shared" si="14"/>
        <v>15/4/2026</v>
      </c>
      <c r="O102" s="60">
        <f t="shared" si="19"/>
        <v>46127</v>
      </c>
      <c r="P102" s="61">
        <v>83</v>
      </c>
      <c r="Q102" s="62">
        <f t="shared" si="20"/>
        <v>189.64843346336045</v>
      </c>
      <c r="R102" s="63">
        <f t="shared" si="15"/>
        <v>-21.947868420891055</v>
      </c>
      <c r="S102" s="64">
        <f>IF(0&lt;Q102,+SUM($R$20:R102),0)</f>
        <v>-4201.8438597045124</v>
      </c>
      <c r="T102" s="63">
        <f t="shared" si="21"/>
        <v>167.70056504246941</v>
      </c>
      <c r="U102" s="64">
        <f>IF(0&lt;Q102,+SUM($T$20:T102),0)</f>
        <v>11538.976117754408</v>
      </c>
      <c r="V102" s="63">
        <f t="shared" si="22"/>
        <v>4461.0238822455922</v>
      </c>
    </row>
    <row r="103" spans="10:22" ht="18.95" customHeight="1">
      <c r="J103" s="86">
        <f t="shared" si="16"/>
        <v>84</v>
      </c>
      <c r="K103" s="87">
        <f t="shared" si="17"/>
        <v>15</v>
      </c>
      <c r="L103" s="87">
        <f t="shared" si="23"/>
        <v>5</v>
      </c>
      <c r="M103" s="87">
        <f t="shared" si="18"/>
        <v>2026</v>
      </c>
      <c r="N103" s="87" t="str">
        <f t="shared" si="14"/>
        <v>15/5/2026</v>
      </c>
      <c r="O103" s="73">
        <f t="shared" si="19"/>
        <v>46157</v>
      </c>
      <c r="P103" s="74">
        <v>84</v>
      </c>
      <c r="Q103" s="75">
        <f t="shared" si="20"/>
        <v>189.64843346336045</v>
      </c>
      <c r="R103" s="54">
        <f t="shared" si="15"/>
        <v>-21.152688241648008</v>
      </c>
      <c r="S103" s="76">
        <f>IF(0&lt;Q103,+SUM($R$20:R103),0)</f>
        <v>-4222.9965479461607</v>
      </c>
      <c r="T103" s="54">
        <f t="shared" si="21"/>
        <v>168.49574522171244</v>
      </c>
      <c r="U103" s="76">
        <f>IF(0&lt;Q103,+SUM($T$20:T103),0)</f>
        <v>11707.471862976121</v>
      </c>
      <c r="V103" s="54">
        <f t="shared" si="22"/>
        <v>4292.528137023879</v>
      </c>
    </row>
    <row r="104" spans="10:22" ht="18.95" customHeight="1">
      <c r="J104" s="86">
        <f t="shared" si="16"/>
        <v>85</v>
      </c>
      <c r="K104" s="87">
        <f t="shared" si="17"/>
        <v>15</v>
      </c>
      <c r="L104" s="87">
        <f t="shared" si="23"/>
        <v>6</v>
      </c>
      <c r="M104" s="87">
        <f t="shared" si="18"/>
        <v>2026</v>
      </c>
      <c r="N104" s="87" t="str">
        <f t="shared" si="14"/>
        <v>15/6/2026</v>
      </c>
      <c r="O104" s="60">
        <f t="shared" si="19"/>
        <v>46188</v>
      </c>
      <c r="P104" s="61">
        <v>85</v>
      </c>
      <c r="Q104" s="62">
        <f t="shared" si="20"/>
        <v>189.64843346336045</v>
      </c>
      <c r="R104" s="63">
        <f t="shared" si="15"/>
        <v>-20.353737583055057</v>
      </c>
      <c r="S104" s="64">
        <f>IF(0&lt;Q104,+SUM($R$20:R104),0)</f>
        <v>-4243.3502855292154</v>
      </c>
      <c r="T104" s="63">
        <f t="shared" si="21"/>
        <v>169.2946958803054</v>
      </c>
      <c r="U104" s="64">
        <f>IF(0&lt;Q104,+SUM($T$20:T104),0)</f>
        <v>11876.766558856427</v>
      </c>
      <c r="V104" s="63">
        <f t="shared" si="22"/>
        <v>4123.2334411435731</v>
      </c>
    </row>
    <row r="105" spans="10:22" ht="18.95" customHeight="1">
      <c r="J105" s="86">
        <f t="shared" si="16"/>
        <v>86</v>
      </c>
      <c r="K105" s="87">
        <f t="shared" si="17"/>
        <v>15</v>
      </c>
      <c r="L105" s="87">
        <f t="shared" si="23"/>
        <v>7</v>
      </c>
      <c r="M105" s="87">
        <f t="shared" si="18"/>
        <v>2026</v>
      </c>
      <c r="N105" s="87" t="str">
        <f t="shared" si="14"/>
        <v>15/7/2026</v>
      </c>
      <c r="O105" s="73">
        <f t="shared" si="19"/>
        <v>46218</v>
      </c>
      <c r="P105" s="74">
        <v>86</v>
      </c>
      <c r="Q105" s="75">
        <f t="shared" si="20"/>
        <v>189.64843346336045</v>
      </c>
      <c r="R105" s="54">
        <f t="shared" si="15"/>
        <v>-19.550998566755947</v>
      </c>
      <c r="S105" s="76">
        <f>IF(0&lt;Q105,+SUM($R$20:R105),0)</f>
        <v>-4262.9012840959713</v>
      </c>
      <c r="T105" s="54">
        <f t="shared" si="21"/>
        <v>170.09743489660451</v>
      </c>
      <c r="U105" s="76">
        <f>IF(0&lt;Q105,+SUM($T$20:T105),0)</f>
        <v>12046.863993753032</v>
      </c>
      <c r="V105" s="54">
        <f t="shared" si="22"/>
        <v>3953.1360062469685</v>
      </c>
    </row>
    <row r="106" spans="10:22" ht="18.95" customHeight="1">
      <c r="J106" s="86">
        <f t="shared" si="16"/>
        <v>87</v>
      </c>
      <c r="K106" s="87">
        <f t="shared" si="17"/>
        <v>15</v>
      </c>
      <c r="L106" s="87">
        <f t="shared" si="23"/>
        <v>8</v>
      </c>
      <c r="M106" s="87">
        <f t="shared" si="18"/>
        <v>2026</v>
      </c>
      <c r="N106" s="87" t="str">
        <f t="shared" si="14"/>
        <v>15/8/2026</v>
      </c>
      <c r="O106" s="60">
        <f t="shared" si="19"/>
        <v>46249</v>
      </c>
      <c r="P106" s="61">
        <v>87</v>
      </c>
      <c r="Q106" s="62">
        <f t="shared" si="20"/>
        <v>189.64843346336045</v>
      </c>
      <c r="R106" s="63">
        <f t="shared" si="15"/>
        <v>-18.744453229621215</v>
      </c>
      <c r="S106" s="64">
        <f>IF(0&lt;Q106,+SUM($R$20:R106),0)</f>
        <v>-4281.6457373255926</v>
      </c>
      <c r="T106" s="63">
        <f t="shared" si="21"/>
        <v>170.90398023373922</v>
      </c>
      <c r="U106" s="64">
        <f>IF(0&lt;Q106,+SUM($T$20:T106),0)</f>
        <v>12217.767973986771</v>
      </c>
      <c r="V106" s="63">
        <f t="shared" si="22"/>
        <v>3782.2320260132292</v>
      </c>
    </row>
    <row r="107" spans="10:22" ht="18.95" customHeight="1">
      <c r="J107" s="86">
        <f t="shared" si="16"/>
        <v>88</v>
      </c>
      <c r="K107" s="87">
        <f t="shared" si="17"/>
        <v>15</v>
      </c>
      <c r="L107" s="87">
        <f t="shared" si="23"/>
        <v>9</v>
      </c>
      <c r="M107" s="87">
        <f t="shared" si="18"/>
        <v>2026</v>
      </c>
      <c r="N107" s="87" t="str">
        <f t="shared" si="14"/>
        <v>15/9/2026</v>
      </c>
      <c r="O107" s="73">
        <f t="shared" si="19"/>
        <v>46280</v>
      </c>
      <c r="P107" s="74">
        <v>88</v>
      </c>
      <c r="Q107" s="75">
        <f t="shared" si="20"/>
        <v>189.64843346336045</v>
      </c>
      <c r="R107" s="54">
        <f t="shared" si="15"/>
        <v>-17.934083523346239</v>
      </c>
      <c r="S107" s="76">
        <f>IF(0&lt;Q107,+SUM($R$20:R107),0)</f>
        <v>-4299.5798208489387</v>
      </c>
      <c r="T107" s="54">
        <f t="shared" si="21"/>
        <v>171.71434994001422</v>
      </c>
      <c r="U107" s="76">
        <f>IF(0&lt;Q107,+SUM($T$20:T107),0)</f>
        <v>12389.482323926784</v>
      </c>
      <c r="V107" s="54">
        <f t="shared" si="22"/>
        <v>3610.5176760732156</v>
      </c>
    </row>
    <row r="108" spans="10:22" ht="18.95" customHeight="1">
      <c r="J108" s="86">
        <f t="shared" si="16"/>
        <v>89</v>
      </c>
      <c r="K108" s="87">
        <f t="shared" si="17"/>
        <v>15</v>
      </c>
      <c r="L108" s="87">
        <f t="shared" si="23"/>
        <v>10</v>
      </c>
      <c r="M108" s="87">
        <f t="shared" si="18"/>
        <v>2026</v>
      </c>
      <c r="N108" s="87" t="str">
        <f t="shared" si="14"/>
        <v>15/10/2026</v>
      </c>
      <c r="O108" s="60">
        <f t="shared" si="19"/>
        <v>46310</v>
      </c>
      <c r="P108" s="61">
        <v>89</v>
      </c>
      <c r="Q108" s="62">
        <f t="shared" si="20"/>
        <v>189.64843346336045</v>
      </c>
      <c r="R108" s="63">
        <f t="shared" si="15"/>
        <v>-17.119871314047337</v>
      </c>
      <c r="S108" s="64">
        <f>IF(0&lt;Q108,+SUM($R$20:R108),0)</f>
        <v>-4316.6996921629861</v>
      </c>
      <c r="T108" s="63">
        <f t="shared" si="21"/>
        <v>172.5285621493131</v>
      </c>
      <c r="U108" s="64">
        <f>IF(0&lt;Q108,+SUM($T$20:T108),0)</f>
        <v>12562.010886076097</v>
      </c>
      <c r="V108" s="63">
        <f t="shared" si="22"/>
        <v>3437.9891139239026</v>
      </c>
    </row>
    <row r="109" spans="10:22" ht="18.95" customHeight="1">
      <c r="J109" s="86">
        <f t="shared" si="16"/>
        <v>90</v>
      </c>
      <c r="K109" s="87">
        <f t="shared" si="17"/>
        <v>15</v>
      </c>
      <c r="L109" s="87">
        <f t="shared" si="23"/>
        <v>11</v>
      </c>
      <c r="M109" s="87">
        <f t="shared" si="18"/>
        <v>2026</v>
      </c>
      <c r="N109" s="87" t="str">
        <f t="shared" si="14"/>
        <v>15/11/2026</v>
      </c>
      <c r="O109" s="73">
        <f t="shared" si="19"/>
        <v>46341</v>
      </c>
      <c r="P109" s="74">
        <v>90</v>
      </c>
      <c r="Q109" s="75">
        <f t="shared" si="20"/>
        <v>189.64843346336045</v>
      </c>
      <c r="R109" s="54">
        <f t="shared" si="15"/>
        <v>-16.301798381856013</v>
      </c>
      <c r="S109" s="76">
        <f>IF(0&lt;Q109,+SUM($R$20:R109),0)</f>
        <v>-4333.0014905448425</v>
      </c>
      <c r="T109" s="54">
        <f t="shared" si="21"/>
        <v>173.34663508150444</v>
      </c>
      <c r="U109" s="76">
        <f>IF(0&lt;Q109,+SUM($T$20:T109),0)</f>
        <v>12735.357521157603</v>
      </c>
      <c r="V109" s="54">
        <f t="shared" si="22"/>
        <v>3264.6424788423974</v>
      </c>
    </row>
    <row r="110" spans="10:22" ht="18.95" customHeight="1">
      <c r="J110" s="86">
        <f t="shared" si="16"/>
        <v>91</v>
      </c>
      <c r="K110" s="87">
        <f t="shared" si="17"/>
        <v>15</v>
      </c>
      <c r="L110" s="87">
        <f t="shared" si="23"/>
        <v>12</v>
      </c>
      <c r="M110" s="87">
        <f t="shared" si="18"/>
        <v>2026</v>
      </c>
      <c r="N110" s="87" t="str">
        <f t="shared" si="14"/>
        <v>15/12/2026</v>
      </c>
      <c r="O110" s="60">
        <f t="shared" si="19"/>
        <v>46371</v>
      </c>
      <c r="P110" s="61">
        <v>91</v>
      </c>
      <c r="Q110" s="62">
        <f t="shared" si="20"/>
        <v>189.64843346336045</v>
      </c>
      <c r="R110" s="63">
        <f t="shared" si="15"/>
        <v>-15.479846420511217</v>
      </c>
      <c r="S110" s="64">
        <f>IF(0&lt;Q110,+SUM($R$20:R110),0)</f>
        <v>-4348.4813369653539</v>
      </c>
      <c r="T110" s="63">
        <f t="shared" si="21"/>
        <v>174.16858704284923</v>
      </c>
      <c r="U110" s="64">
        <f>IF(0&lt;Q110,+SUM($T$20:T110),0)</f>
        <v>12909.526108200453</v>
      </c>
      <c r="V110" s="63">
        <f t="shared" si="22"/>
        <v>3090.4738917995473</v>
      </c>
    </row>
    <row r="111" spans="10:22" ht="18.95" customHeight="1">
      <c r="J111" s="86">
        <f t="shared" si="16"/>
        <v>92</v>
      </c>
      <c r="K111" s="87">
        <f t="shared" si="17"/>
        <v>15</v>
      </c>
      <c r="L111" s="87">
        <f t="shared" si="23"/>
        <v>1</v>
      </c>
      <c r="M111" s="87">
        <f t="shared" si="18"/>
        <v>2027</v>
      </c>
      <c r="N111" s="87" t="str">
        <f t="shared" si="14"/>
        <v>15/1/2027</v>
      </c>
      <c r="O111" s="73">
        <f t="shared" si="19"/>
        <v>46402</v>
      </c>
      <c r="P111" s="74">
        <v>92</v>
      </c>
      <c r="Q111" s="75">
        <f t="shared" si="20"/>
        <v>189.64843346336045</v>
      </c>
      <c r="R111" s="54">
        <f t="shared" si="15"/>
        <v>-14.653997036949708</v>
      </c>
      <c r="S111" s="76">
        <f>IF(0&lt;Q111,+SUM($R$20:R111),0)</f>
        <v>-4363.1353340023034</v>
      </c>
      <c r="T111" s="54">
        <f t="shared" si="21"/>
        <v>174.99443642641074</v>
      </c>
      <c r="U111" s="76">
        <f>IF(0&lt;Q111,+SUM($T$20:T111),0)</f>
        <v>13084.520544626863</v>
      </c>
      <c r="V111" s="54">
        <f t="shared" si="22"/>
        <v>2915.4794553731372</v>
      </c>
    </row>
    <row r="112" spans="10:22" ht="18.95" customHeight="1">
      <c r="J112" s="86">
        <f t="shared" si="16"/>
        <v>93</v>
      </c>
      <c r="K112" s="87">
        <f t="shared" si="17"/>
        <v>15</v>
      </c>
      <c r="L112" s="87">
        <f t="shared" si="23"/>
        <v>2</v>
      </c>
      <c r="M112" s="87">
        <f t="shared" si="18"/>
        <v>2027</v>
      </c>
      <c r="N112" s="87" t="str">
        <f t="shared" si="14"/>
        <v>15/2/2027</v>
      </c>
      <c r="O112" s="60">
        <f t="shared" si="19"/>
        <v>46433</v>
      </c>
      <c r="P112" s="61">
        <v>93</v>
      </c>
      <c r="Q112" s="62">
        <f t="shared" si="20"/>
        <v>189.64843346336045</v>
      </c>
      <c r="R112" s="63">
        <f t="shared" si="15"/>
        <v>-13.824231750894482</v>
      </c>
      <c r="S112" s="64">
        <f>IF(0&lt;Q112,+SUM($R$20:R112),0)</f>
        <v>-4376.9595657531981</v>
      </c>
      <c r="T112" s="63">
        <f t="shared" si="21"/>
        <v>175.82420171246596</v>
      </c>
      <c r="U112" s="64">
        <f>IF(0&lt;Q112,+SUM($T$20:T112),0)</f>
        <v>13260.34474633933</v>
      </c>
      <c r="V112" s="63">
        <f t="shared" si="22"/>
        <v>2739.6552536606705</v>
      </c>
    </row>
    <row r="113" spans="10:22" ht="18.95" customHeight="1">
      <c r="J113" s="86">
        <f t="shared" si="16"/>
        <v>94</v>
      </c>
      <c r="K113" s="87">
        <f t="shared" si="17"/>
        <v>15</v>
      </c>
      <c r="L113" s="87">
        <f t="shared" si="23"/>
        <v>3</v>
      </c>
      <c r="M113" s="87">
        <f t="shared" si="18"/>
        <v>2027</v>
      </c>
      <c r="N113" s="87" t="str">
        <f t="shared" si="14"/>
        <v>15/3/2027</v>
      </c>
      <c r="O113" s="73">
        <f t="shared" si="19"/>
        <v>46461</v>
      </c>
      <c r="P113" s="74">
        <v>94</v>
      </c>
      <c r="Q113" s="75">
        <f t="shared" si="20"/>
        <v>189.64843346336045</v>
      </c>
      <c r="R113" s="54">
        <f t="shared" si="15"/>
        <v>-12.990531994441206</v>
      </c>
      <c r="S113" s="76">
        <f>IF(0&lt;Q113,+SUM($R$20:R113),0)</f>
        <v>-4389.9500977476391</v>
      </c>
      <c r="T113" s="54">
        <f t="shared" si="21"/>
        <v>176.65790146891925</v>
      </c>
      <c r="U113" s="76">
        <f>IF(0&lt;Q113,+SUM($T$20:T113),0)</f>
        <v>13437.002647808249</v>
      </c>
      <c r="V113" s="54">
        <f t="shared" si="22"/>
        <v>2562.9973521917509</v>
      </c>
    </row>
    <row r="114" spans="10:22" ht="18.95" customHeight="1">
      <c r="J114" s="86">
        <f t="shared" si="16"/>
        <v>95</v>
      </c>
      <c r="K114" s="87">
        <f t="shared" si="17"/>
        <v>15</v>
      </c>
      <c r="L114" s="87">
        <f t="shared" si="23"/>
        <v>4</v>
      </c>
      <c r="M114" s="87">
        <f t="shared" si="18"/>
        <v>2027</v>
      </c>
      <c r="N114" s="87" t="str">
        <f t="shared" si="14"/>
        <v>15/4/2027</v>
      </c>
      <c r="O114" s="60">
        <f t="shared" si="19"/>
        <v>46492</v>
      </c>
      <c r="P114" s="61">
        <v>95</v>
      </c>
      <c r="Q114" s="62">
        <f t="shared" si="20"/>
        <v>189.64843346336045</v>
      </c>
      <c r="R114" s="63">
        <f t="shared" si="15"/>
        <v>-12.152879111642749</v>
      </c>
      <c r="S114" s="64">
        <f>IF(0&lt;Q114,+SUM($R$20:R114),0)</f>
        <v>-4402.1029768592816</v>
      </c>
      <c r="T114" s="63">
        <f t="shared" si="21"/>
        <v>177.49555435171769</v>
      </c>
      <c r="U114" s="64">
        <f>IF(0&lt;Q114,+SUM($T$20:T114),0)</f>
        <v>13614.498202159966</v>
      </c>
      <c r="V114" s="63">
        <f t="shared" si="22"/>
        <v>2385.5017978400338</v>
      </c>
    </row>
    <row r="115" spans="10:22" ht="18.95" customHeight="1">
      <c r="J115" s="86">
        <f t="shared" si="16"/>
        <v>96</v>
      </c>
      <c r="K115" s="87">
        <f t="shared" si="17"/>
        <v>15</v>
      </c>
      <c r="L115" s="87">
        <f t="shared" si="23"/>
        <v>5</v>
      </c>
      <c r="M115" s="87">
        <f t="shared" si="18"/>
        <v>2027</v>
      </c>
      <c r="N115" s="87" t="str">
        <f t="shared" si="14"/>
        <v>15/5/2027</v>
      </c>
      <c r="O115" s="73">
        <f t="shared" si="19"/>
        <v>46522</v>
      </c>
      <c r="P115" s="74">
        <v>96</v>
      </c>
      <c r="Q115" s="75">
        <f t="shared" si="20"/>
        <v>189.64843346336045</v>
      </c>
      <c r="R115" s="54">
        <f t="shared" si="15"/>
        <v>-11.31125435809169</v>
      </c>
      <c r="S115" s="76">
        <f>IF(0&lt;Q115,+SUM($R$20:R115),0)</f>
        <v>-4413.4142312173735</v>
      </c>
      <c r="T115" s="54">
        <f t="shared" si="21"/>
        <v>178.33717910526875</v>
      </c>
      <c r="U115" s="76">
        <f>IF(0&lt;Q115,+SUM($T$20:T115),0)</f>
        <v>13792.835381265235</v>
      </c>
      <c r="V115" s="54">
        <f t="shared" si="22"/>
        <v>2207.1646187347651</v>
      </c>
    </row>
    <row r="116" spans="10:22" ht="18.95" customHeight="1">
      <c r="J116" s="86">
        <f t="shared" si="16"/>
        <v>97</v>
      </c>
      <c r="K116" s="87">
        <f t="shared" si="17"/>
        <v>15</v>
      </c>
      <c r="L116" s="87">
        <f t="shared" si="23"/>
        <v>6</v>
      </c>
      <c r="M116" s="87">
        <f t="shared" si="18"/>
        <v>2027</v>
      </c>
      <c r="N116" s="87" t="str">
        <f t="shared" si="14"/>
        <v>15/6/2027</v>
      </c>
      <c r="O116" s="60">
        <f t="shared" si="19"/>
        <v>46553</v>
      </c>
      <c r="P116" s="61">
        <v>97</v>
      </c>
      <c r="Q116" s="62">
        <f t="shared" si="20"/>
        <v>189.64843346336045</v>
      </c>
      <c r="R116" s="63">
        <f t="shared" si="15"/>
        <v>-10.465638900500874</v>
      </c>
      <c r="S116" s="64">
        <f>IF(0&lt;Q116,+SUM($R$20:R116),0)</f>
        <v>-4423.8798701178748</v>
      </c>
      <c r="T116" s="63">
        <f t="shared" si="21"/>
        <v>179.18279456285958</v>
      </c>
      <c r="U116" s="64">
        <f>IF(0&lt;Q116,+SUM($T$20:T116),0)</f>
        <v>13972.018175828094</v>
      </c>
      <c r="V116" s="63">
        <f t="shared" si="22"/>
        <v>2027.9818241719058</v>
      </c>
    </row>
    <row r="117" spans="10:22" ht="18.95" customHeight="1">
      <c r="J117" s="86">
        <f t="shared" si="16"/>
        <v>98</v>
      </c>
      <c r="K117" s="87">
        <f t="shared" si="17"/>
        <v>15</v>
      </c>
      <c r="L117" s="87">
        <f t="shared" si="23"/>
        <v>7</v>
      </c>
      <c r="M117" s="87">
        <f t="shared" si="18"/>
        <v>2027</v>
      </c>
      <c r="N117" s="87" t="str">
        <f t="shared" si="14"/>
        <v>15/7/2027</v>
      </c>
      <c r="O117" s="73">
        <f t="shared" si="19"/>
        <v>46583</v>
      </c>
      <c r="P117" s="74">
        <v>98</v>
      </c>
      <c r="Q117" s="75">
        <f t="shared" si="20"/>
        <v>189.64843346336045</v>
      </c>
      <c r="R117" s="54">
        <f t="shared" si="15"/>
        <v>-9.6160138162819848</v>
      </c>
      <c r="S117" s="76">
        <f>IF(0&lt;Q117,+SUM($R$20:R117),0)</f>
        <v>-4433.4958839341571</v>
      </c>
      <c r="T117" s="54">
        <f t="shared" si="21"/>
        <v>180.03241964707846</v>
      </c>
      <c r="U117" s="76">
        <f>IF(0&lt;Q117,+SUM($T$20:T117),0)</f>
        <v>14152.050595475173</v>
      </c>
      <c r="V117" s="54">
        <f t="shared" si="22"/>
        <v>1847.9494045248266</v>
      </c>
    </row>
    <row r="118" spans="10:22" ht="18.95" customHeight="1">
      <c r="J118" s="86">
        <f t="shared" si="16"/>
        <v>99</v>
      </c>
      <c r="K118" s="87">
        <f t="shared" si="17"/>
        <v>15</v>
      </c>
      <c r="L118" s="87">
        <f t="shared" si="23"/>
        <v>8</v>
      </c>
      <c r="M118" s="87">
        <f t="shared" si="18"/>
        <v>2027</v>
      </c>
      <c r="N118" s="87" t="str">
        <f t="shared" si="14"/>
        <v>15/8/2027</v>
      </c>
      <c r="O118" s="60">
        <f t="shared" si="19"/>
        <v>46614</v>
      </c>
      <c r="P118" s="61">
        <v>99</v>
      </c>
      <c r="Q118" s="62">
        <f t="shared" si="20"/>
        <v>189.64843346336045</v>
      </c>
      <c r="R118" s="63">
        <f t="shared" si="15"/>
        <v>-8.7623600931220906</v>
      </c>
      <c r="S118" s="64">
        <f>IF(0&lt;Q118,+SUM($R$20:R118),0)</f>
        <v>-4442.258244027279</v>
      </c>
      <c r="T118" s="63">
        <f t="shared" si="21"/>
        <v>180.88607337023836</v>
      </c>
      <c r="U118" s="64">
        <f>IF(0&lt;Q118,+SUM($T$20:T118),0)</f>
        <v>14332.936668845412</v>
      </c>
      <c r="V118" s="63">
        <f t="shared" si="22"/>
        <v>1667.063331154588</v>
      </c>
    </row>
    <row r="119" spans="10:22" ht="18.95" customHeight="1">
      <c r="J119" s="86">
        <f t="shared" si="16"/>
        <v>100</v>
      </c>
      <c r="K119" s="87">
        <f t="shared" si="17"/>
        <v>15</v>
      </c>
      <c r="L119" s="87">
        <f t="shared" si="23"/>
        <v>9</v>
      </c>
      <c r="M119" s="87">
        <f t="shared" si="18"/>
        <v>2027</v>
      </c>
      <c r="N119" s="87" t="str">
        <f t="shared" si="14"/>
        <v>15/9/2027</v>
      </c>
      <c r="O119" s="73">
        <f t="shared" si="19"/>
        <v>46645</v>
      </c>
      <c r="P119" s="74">
        <v>100</v>
      </c>
      <c r="Q119" s="75">
        <f t="shared" si="20"/>
        <v>189.64843346336045</v>
      </c>
      <c r="R119" s="54">
        <f t="shared" si="15"/>
        <v>-7.9046586285582121</v>
      </c>
      <c r="S119" s="76">
        <f>IF(0&lt;Q119,+SUM($R$20:R119),0)</f>
        <v>-4450.1629026558376</v>
      </c>
      <c r="T119" s="54">
        <f t="shared" si="21"/>
        <v>181.74377483480222</v>
      </c>
      <c r="U119" s="76">
        <f>IF(0&lt;Q119,+SUM($T$20:T119),0)</f>
        <v>14514.680443680214</v>
      </c>
      <c r="V119" s="54">
        <f t="shared" si="22"/>
        <v>1485.319556319786</v>
      </c>
    </row>
    <row r="120" spans="10:22" ht="18.95" customHeight="1">
      <c r="J120" s="86">
        <f t="shared" si="16"/>
        <v>101</v>
      </c>
      <c r="K120" s="87">
        <f t="shared" si="17"/>
        <v>15</v>
      </c>
      <c r="L120" s="87">
        <f t="shared" si="23"/>
        <v>10</v>
      </c>
      <c r="M120" s="87">
        <f t="shared" si="18"/>
        <v>2027</v>
      </c>
      <c r="N120" s="87" t="str">
        <f t="shared" si="14"/>
        <v>15/10/2027</v>
      </c>
      <c r="O120" s="60">
        <f t="shared" si="19"/>
        <v>46675</v>
      </c>
      <c r="P120" s="61">
        <v>101</v>
      </c>
      <c r="Q120" s="62">
        <f t="shared" si="20"/>
        <v>189.64843346336045</v>
      </c>
      <c r="R120" s="63">
        <f t="shared" si="15"/>
        <v>-7.042890229549859</v>
      </c>
      <c r="S120" s="64">
        <f>IF(0&lt;Q120,+SUM($R$20:R120),0)</f>
        <v>-4457.2057928853874</v>
      </c>
      <c r="T120" s="63">
        <f t="shared" si="21"/>
        <v>182.60554323381058</v>
      </c>
      <c r="U120" s="64">
        <f>IF(0&lt;Q120,+SUM($T$20:T120),0)</f>
        <v>14697.285986914025</v>
      </c>
      <c r="V120" s="63">
        <f t="shared" si="22"/>
        <v>1302.7140130859752</v>
      </c>
    </row>
    <row r="121" spans="10:22" ht="18.95" customHeight="1">
      <c r="J121" s="86">
        <f t="shared" si="16"/>
        <v>102</v>
      </c>
      <c r="K121" s="87">
        <f t="shared" si="17"/>
        <v>15</v>
      </c>
      <c r="L121" s="87">
        <f t="shared" si="23"/>
        <v>11</v>
      </c>
      <c r="M121" s="87">
        <f t="shared" si="18"/>
        <v>2027</v>
      </c>
      <c r="N121" s="87" t="str">
        <f t="shared" si="14"/>
        <v>15/11/2027</v>
      </c>
      <c r="O121" s="73">
        <f t="shared" si="19"/>
        <v>46706</v>
      </c>
      <c r="P121" s="74">
        <v>102</v>
      </c>
      <c r="Q121" s="75">
        <f t="shared" si="20"/>
        <v>189.64843346336045</v>
      </c>
      <c r="R121" s="54">
        <f t="shared" si="15"/>
        <v>-6.1770356120495418</v>
      </c>
      <c r="S121" s="76">
        <f>IF(0&lt;Q121,+SUM($R$20:R121),0)</f>
        <v>-4463.382828497437</v>
      </c>
      <c r="T121" s="54">
        <f t="shared" si="21"/>
        <v>183.47139785131091</v>
      </c>
      <c r="U121" s="76">
        <f>IF(0&lt;Q121,+SUM($T$20:T121),0)</f>
        <v>14880.757384765335</v>
      </c>
      <c r="V121" s="54">
        <f t="shared" si="22"/>
        <v>1119.2426152346652</v>
      </c>
    </row>
    <row r="122" spans="10:22" ht="18.95" customHeight="1">
      <c r="J122" s="86">
        <f t="shared" si="16"/>
        <v>103</v>
      </c>
      <c r="K122" s="87">
        <f t="shared" si="17"/>
        <v>15</v>
      </c>
      <c r="L122" s="87">
        <f t="shared" si="23"/>
        <v>12</v>
      </c>
      <c r="M122" s="87">
        <f t="shared" si="18"/>
        <v>2027</v>
      </c>
      <c r="N122" s="87" t="str">
        <f t="shared" si="14"/>
        <v>15/12/2027</v>
      </c>
      <c r="O122" s="60">
        <f t="shared" si="19"/>
        <v>46736</v>
      </c>
      <c r="P122" s="61">
        <v>103</v>
      </c>
      <c r="Q122" s="62">
        <f t="shared" si="20"/>
        <v>189.64843346336045</v>
      </c>
      <c r="R122" s="63">
        <f t="shared" si="15"/>
        <v>-5.3070754005712448</v>
      </c>
      <c r="S122" s="64">
        <f>IF(0&lt;Q122,+SUM($R$20:R122),0)</f>
        <v>-4468.6899038980082</v>
      </c>
      <c r="T122" s="63">
        <f t="shared" si="21"/>
        <v>184.3413580627892</v>
      </c>
      <c r="U122" s="64">
        <f>IF(0&lt;Q122,+SUM($T$20:T122),0)</f>
        <v>15065.098742828124</v>
      </c>
      <c r="V122" s="63">
        <f t="shared" si="22"/>
        <v>934.90125717187584</v>
      </c>
    </row>
    <row r="123" spans="10:22" ht="18.95" customHeight="1">
      <c r="J123" s="86">
        <f t="shared" si="16"/>
        <v>104</v>
      </c>
      <c r="K123" s="87">
        <f t="shared" si="17"/>
        <v>15</v>
      </c>
      <c r="L123" s="87">
        <f t="shared" si="23"/>
        <v>1</v>
      </c>
      <c r="M123" s="87">
        <f t="shared" si="18"/>
        <v>2028</v>
      </c>
      <c r="N123" s="87" t="str">
        <f t="shared" si="14"/>
        <v>15/1/2028</v>
      </c>
      <c r="O123" s="73">
        <f t="shared" si="19"/>
        <v>46767</v>
      </c>
      <c r="P123" s="74">
        <v>104</v>
      </c>
      <c r="Q123" s="75">
        <f t="shared" si="20"/>
        <v>189.64843346336045</v>
      </c>
      <c r="R123" s="54">
        <f t="shared" si="15"/>
        <v>-4.4329901277568551</v>
      </c>
      <c r="S123" s="76">
        <f>IF(0&lt;Q123,+SUM($R$20:R123),0)</f>
        <v>-4473.1228940257652</v>
      </c>
      <c r="T123" s="54">
        <f t="shared" si="21"/>
        <v>185.2154433356036</v>
      </c>
      <c r="U123" s="76">
        <f>IF(0&lt;Q123,+SUM($T$20:T123),0)</f>
        <v>15250.314186163727</v>
      </c>
      <c r="V123" s="54">
        <f t="shared" si="22"/>
        <v>749.68581383627316</v>
      </c>
    </row>
    <row r="124" spans="10:22" ht="18.95" customHeight="1">
      <c r="J124" s="86">
        <f t="shared" si="16"/>
        <v>105</v>
      </c>
      <c r="K124" s="87">
        <f t="shared" si="17"/>
        <v>15</v>
      </c>
      <c r="L124" s="87">
        <f t="shared" si="23"/>
        <v>2</v>
      </c>
      <c r="M124" s="87">
        <f t="shared" si="18"/>
        <v>2028</v>
      </c>
      <c r="N124" s="87" t="str">
        <f t="shared" si="14"/>
        <v>15/2/2028</v>
      </c>
      <c r="O124" s="60">
        <f t="shared" si="19"/>
        <v>46798</v>
      </c>
      <c r="P124" s="61">
        <v>105</v>
      </c>
      <c r="Q124" s="62">
        <f t="shared" si="20"/>
        <v>189.64843346336045</v>
      </c>
      <c r="R124" s="63">
        <f t="shared" si="15"/>
        <v>-3.5547602339405362</v>
      </c>
      <c r="S124" s="64">
        <f>IF(0&lt;Q124,+SUM($R$20:R124),0)</f>
        <v>-4476.6776542597054</v>
      </c>
      <c r="T124" s="63">
        <f t="shared" si="21"/>
        <v>186.09367322941992</v>
      </c>
      <c r="U124" s="64">
        <f>IF(0&lt;Q124,+SUM($T$20:T124),0)</f>
        <v>15436.407859393146</v>
      </c>
      <c r="V124" s="63">
        <f t="shared" si="22"/>
        <v>563.59214060685372</v>
      </c>
    </row>
    <row r="125" spans="10:22" ht="18.95" customHeight="1">
      <c r="J125" s="86">
        <f t="shared" si="16"/>
        <v>106</v>
      </c>
      <c r="K125" s="87">
        <f t="shared" si="17"/>
        <v>15</v>
      </c>
      <c r="L125" s="87">
        <f t="shared" si="23"/>
        <v>3</v>
      </c>
      <c r="M125" s="87">
        <f t="shared" si="18"/>
        <v>2028</v>
      </c>
      <c r="N125" s="87" t="str">
        <f t="shared" si="14"/>
        <v>15/3/2028</v>
      </c>
      <c r="O125" s="73">
        <f t="shared" si="19"/>
        <v>46827</v>
      </c>
      <c r="P125" s="74">
        <v>106</v>
      </c>
      <c r="Q125" s="75">
        <f t="shared" si="20"/>
        <v>189.64843346336045</v>
      </c>
      <c r="R125" s="54">
        <f t="shared" si="15"/>
        <v>-2.6723660667110387</v>
      </c>
      <c r="S125" s="76">
        <f>IF(0&lt;Q125,+SUM($R$20:R125),0)</f>
        <v>-4479.3500203264166</v>
      </c>
      <c r="T125" s="54">
        <f t="shared" si="21"/>
        <v>186.9760673966494</v>
      </c>
      <c r="U125" s="76">
        <f>IF(0&lt;Q125,+SUM($T$20:T125),0)</f>
        <v>15623.383926789797</v>
      </c>
      <c r="V125" s="54">
        <f t="shared" si="22"/>
        <v>376.61607321020347</v>
      </c>
    </row>
    <row r="126" spans="10:22" ht="18.95" customHeight="1">
      <c r="J126" s="86">
        <f t="shared" si="16"/>
        <v>107</v>
      </c>
      <c r="K126" s="87">
        <f t="shared" si="17"/>
        <v>15</v>
      </c>
      <c r="L126" s="87">
        <f t="shared" si="23"/>
        <v>4</v>
      </c>
      <c r="M126" s="87">
        <f t="shared" si="18"/>
        <v>2028</v>
      </c>
      <c r="N126" s="87" t="str">
        <f t="shared" si="14"/>
        <v>15/4/2028</v>
      </c>
      <c r="O126" s="60">
        <f t="shared" si="19"/>
        <v>46858</v>
      </c>
      <c r="P126" s="61">
        <v>107</v>
      </c>
      <c r="Q126" s="62">
        <f t="shared" si="20"/>
        <v>189.64843346336045</v>
      </c>
      <c r="R126" s="63">
        <f t="shared" si="15"/>
        <v>-1.7857878804719276</v>
      </c>
      <c r="S126" s="64">
        <f>IF(0&lt;Q126,+SUM($R$20:R126),0)</f>
        <v>-4481.1358082068882</v>
      </c>
      <c r="T126" s="63">
        <f t="shared" si="21"/>
        <v>187.86264558288852</v>
      </c>
      <c r="U126" s="64">
        <f>IF(0&lt;Q126,+SUM($T$20:T126),0)</f>
        <v>15811.246572372685</v>
      </c>
      <c r="V126" s="63">
        <f t="shared" si="22"/>
        <v>188.75342762731452</v>
      </c>
    </row>
    <row r="127" spans="10:22" ht="18.95" customHeight="1">
      <c r="J127" s="86">
        <f t="shared" si="16"/>
        <v>108</v>
      </c>
      <c r="K127" s="87">
        <f t="shared" si="17"/>
        <v>15</v>
      </c>
      <c r="L127" s="87">
        <f t="shared" si="23"/>
        <v>5</v>
      </c>
      <c r="M127" s="87">
        <f t="shared" si="18"/>
        <v>2028</v>
      </c>
      <c r="N127" s="87" t="str">
        <f t="shared" si="14"/>
        <v>15/5/2028</v>
      </c>
      <c r="O127" s="73">
        <f t="shared" si="19"/>
        <v>46888</v>
      </c>
      <c r="P127" s="74">
        <v>108</v>
      </c>
      <c r="Q127" s="75">
        <f t="shared" si="20"/>
        <v>189.64843346336045</v>
      </c>
      <c r="R127" s="54">
        <f t="shared" si="15"/>
        <v>-0.89500583599973349</v>
      </c>
      <c r="S127" s="76">
        <f>IF(0&lt;Q127,+SUM($R$20:R127),0)</f>
        <v>-4482.0308140428879</v>
      </c>
      <c r="T127" s="54">
        <f t="shared" si="21"/>
        <v>188.75342762736071</v>
      </c>
      <c r="U127" s="76">
        <f>IF(0&lt;Q127,+SUM($T$20:T127),0)</f>
        <v>16000.000000000045</v>
      </c>
      <c r="V127" s="54">
        <f t="shared" si="22"/>
        <v>-4.5474735088646412E-11</v>
      </c>
    </row>
    <row r="128" spans="10:22" ht="18.95" customHeight="1">
      <c r="J128" s="86" t="str">
        <f t="shared" si="16"/>
        <v/>
      </c>
      <c r="K128" s="87">
        <f t="shared" si="17"/>
        <v>15</v>
      </c>
      <c r="L128" s="87">
        <f t="shared" si="23"/>
        <v>6</v>
      </c>
      <c r="M128" s="87">
        <f t="shared" si="18"/>
        <v>2028</v>
      </c>
      <c r="N128" s="87" t="str">
        <f t="shared" si="14"/>
        <v>15/6/2028</v>
      </c>
      <c r="O128" s="60" t="str">
        <f t="shared" si="19"/>
        <v/>
      </c>
      <c r="P128" s="61">
        <v>109</v>
      </c>
      <c r="Q128" s="62">
        <f t="shared" si="20"/>
        <v>0</v>
      </c>
      <c r="R128" s="63">
        <f t="shared" si="15"/>
        <v>0</v>
      </c>
      <c r="S128" s="64">
        <f>IF(0&lt;Q128,+SUM($R$20:R128),0)</f>
        <v>0</v>
      </c>
      <c r="T128" s="63">
        <f t="shared" si="21"/>
        <v>0</v>
      </c>
      <c r="U128" s="64">
        <f>IF(0&lt;Q128,+SUM($T$20:T128),0)</f>
        <v>0</v>
      </c>
      <c r="V128" s="63">
        <f t="shared" si="22"/>
        <v>0</v>
      </c>
    </row>
    <row r="129" spans="10:22" ht="18.95" customHeight="1">
      <c r="J129" s="86" t="str">
        <f t="shared" si="16"/>
        <v/>
      </c>
      <c r="K129" s="87">
        <f t="shared" si="17"/>
        <v>15</v>
      </c>
      <c r="L129" s="87">
        <f t="shared" si="23"/>
        <v>7</v>
      </c>
      <c r="M129" s="87">
        <f t="shared" si="18"/>
        <v>2028</v>
      </c>
      <c r="N129" s="87" t="str">
        <f t="shared" si="14"/>
        <v>15/7/2028</v>
      </c>
      <c r="O129" s="73" t="str">
        <f t="shared" si="19"/>
        <v/>
      </c>
      <c r="P129" s="74">
        <v>110</v>
      </c>
      <c r="Q129" s="75">
        <f t="shared" si="20"/>
        <v>0</v>
      </c>
      <c r="R129" s="54">
        <f t="shared" si="15"/>
        <v>0</v>
      </c>
      <c r="S129" s="76">
        <f>IF(0&lt;Q129,+SUM($R$20:R129),0)</f>
        <v>0</v>
      </c>
      <c r="T129" s="54">
        <f t="shared" si="21"/>
        <v>0</v>
      </c>
      <c r="U129" s="76">
        <f>IF(0&lt;Q129,+SUM($T$20:T129),0)</f>
        <v>0</v>
      </c>
      <c r="V129" s="54">
        <f t="shared" si="22"/>
        <v>0</v>
      </c>
    </row>
    <row r="130" spans="10:22" ht="18.95" customHeight="1">
      <c r="J130" s="86" t="str">
        <f t="shared" si="16"/>
        <v/>
      </c>
      <c r="K130" s="87">
        <f t="shared" si="17"/>
        <v>15</v>
      </c>
      <c r="L130" s="87">
        <f t="shared" si="23"/>
        <v>8</v>
      </c>
      <c r="M130" s="87">
        <f t="shared" si="18"/>
        <v>2028</v>
      </c>
      <c r="N130" s="87" t="str">
        <f t="shared" si="14"/>
        <v>15/8/2028</v>
      </c>
      <c r="O130" s="60" t="str">
        <f t="shared" si="19"/>
        <v/>
      </c>
      <c r="P130" s="61">
        <v>111</v>
      </c>
      <c r="Q130" s="62">
        <f t="shared" si="20"/>
        <v>0</v>
      </c>
      <c r="R130" s="63">
        <f t="shared" si="15"/>
        <v>0</v>
      </c>
      <c r="S130" s="64">
        <f>IF(0&lt;Q130,+SUM($R$20:R130),0)</f>
        <v>0</v>
      </c>
      <c r="T130" s="63">
        <f t="shared" si="21"/>
        <v>0</v>
      </c>
      <c r="U130" s="64">
        <f>IF(0&lt;Q130,+SUM($T$20:T130),0)</f>
        <v>0</v>
      </c>
      <c r="V130" s="63">
        <f t="shared" si="22"/>
        <v>0</v>
      </c>
    </row>
    <row r="131" spans="10:22" ht="18.95" customHeight="1">
      <c r="J131" s="86" t="str">
        <f t="shared" si="16"/>
        <v/>
      </c>
      <c r="K131" s="87">
        <f t="shared" si="17"/>
        <v>15</v>
      </c>
      <c r="L131" s="87">
        <f t="shared" si="23"/>
        <v>9</v>
      </c>
      <c r="M131" s="87">
        <f t="shared" si="18"/>
        <v>2028</v>
      </c>
      <c r="N131" s="87" t="str">
        <f t="shared" si="14"/>
        <v>15/9/2028</v>
      </c>
      <c r="O131" s="73" t="str">
        <f t="shared" si="19"/>
        <v/>
      </c>
      <c r="P131" s="74">
        <v>112</v>
      </c>
      <c r="Q131" s="75">
        <f t="shared" si="20"/>
        <v>0</v>
      </c>
      <c r="R131" s="54">
        <f t="shared" si="15"/>
        <v>0</v>
      </c>
      <c r="S131" s="76">
        <f>IF(0&lt;Q131,+SUM($R$20:R131),0)</f>
        <v>0</v>
      </c>
      <c r="T131" s="54">
        <f t="shared" si="21"/>
        <v>0</v>
      </c>
      <c r="U131" s="76">
        <f>IF(0&lt;Q131,+SUM($T$20:T131),0)</f>
        <v>0</v>
      </c>
      <c r="V131" s="54">
        <f t="shared" si="22"/>
        <v>0</v>
      </c>
    </row>
    <row r="132" spans="10:22" ht="18.95" customHeight="1">
      <c r="J132" s="86" t="str">
        <f t="shared" si="16"/>
        <v/>
      </c>
      <c r="K132" s="87">
        <f t="shared" si="17"/>
        <v>15</v>
      </c>
      <c r="L132" s="87">
        <f t="shared" si="23"/>
        <v>10</v>
      </c>
      <c r="M132" s="87">
        <f t="shared" si="18"/>
        <v>2028</v>
      </c>
      <c r="N132" s="87" t="str">
        <f t="shared" si="14"/>
        <v>15/10/2028</v>
      </c>
      <c r="O132" s="60" t="str">
        <f t="shared" si="19"/>
        <v/>
      </c>
      <c r="P132" s="61">
        <v>113</v>
      </c>
      <c r="Q132" s="62">
        <f t="shared" si="20"/>
        <v>0</v>
      </c>
      <c r="R132" s="63">
        <f t="shared" si="15"/>
        <v>0</v>
      </c>
      <c r="S132" s="64">
        <f>IF(0&lt;Q132,+SUM($R$20:R132),0)</f>
        <v>0</v>
      </c>
      <c r="T132" s="63">
        <f t="shared" si="21"/>
        <v>0</v>
      </c>
      <c r="U132" s="64">
        <f>IF(0&lt;Q132,+SUM($T$20:T132),0)</f>
        <v>0</v>
      </c>
      <c r="V132" s="63">
        <f t="shared" si="22"/>
        <v>0</v>
      </c>
    </row>
    <row r="133" spans="10:22" ht="18.95" customHeight="1">
      <c r="J133" s="86" t="str">
        <f t="shared" si="16"/>
        <v/>
      </c>
      <c r="K133" s="87">
        <f t="shared" si="17"/>
        <v>15</v>
      </c>
      <c r="L133" s="87">
        <f t="shared" si="23"/>
        <v>11</v>
      </c>
      <c r="M133" s="87">
        <f t="shared" si="18"/>
        <v>2028</v>
      </c>
      <c r="N133" s="87" t="str">
        <f t="shared" si="14"/>
        <v>15/11/2028</v>
      </c>
      <c r="O133" s="73" t="str">
        <f t="shared" si="19"/>
        <v/>
      </c>
      <c r="P133" s="74">
        <v>114</v>
      </c>
      <c r="Q133" s="75">
        <f t="shared" si="20"/>
        <v>0</v>
      </c>
      <c r="R133" s="54">
        <f t="shared" si="15"/>
        <v>0</v>
      </c>
      <c r="S133" s="76">
        <f>IF(0&lt;Q133,+SUM($R$20:R133),0)</f>
        <v>0</v>
      </c>
      <c r="T133" s="54">
        <f t="shared" si="21"/>
        <v>0</v>
      </c>
      <c r="U133" s="76">
        <f>IF(0&lt;Q133,+SUM($T$20:T133),0)</f>
        <v>0</v>
      </c>
      <c r="V133" s="54">
        <f t="shared" si="22"/>
        <v>0</v>
      </c>
    </row>
    <row r="134" spans="10:22" ht="18.95" customHeight="1">
      <c r="J134" s="86" t="str">
        <f t="shared" si="16"/>
        <v/>
      </c>
      <c r="K134" s="87">
        <f t="shared" si="17"/>
        <v>15</v>
      </c>
      <c r="L134" s="87">
        <f t="shared" si="23"/>
        <v>12</v>
      </c>
      <c r="M134" s="87">
        <f t="shared" si="18"/>
        <v>2028</v>
      </c>
      <c r="N134" s="87" t="str">
        <f t="shared" si="14"/>
        <v>15/12/2028</v>
      </c>
      <c r="O134" s="60" t="str">
        <f t="shared" si="19"/>
        <v/>
      </c>
      <c r="P134" s="61">
        <v>115</v>
      </c>
      <c r="Q134" s="62">
        <f t="shared" si="20"/>
        <v>0</v>
      </c>
      <c r="R134" s="63">
        <f t="shared" si="15"/>
        <v>0</v>
      </c>
      <c r="S134" s="64">
        <f>IF(0&lt;Q134,+SUM($R$20:R134),0)</f>
        <v>0</v>
      </c>
      <c r="T134" s="63">
        <f t="shared" si="21"/>
        <v>0</v>
      </c>
      <c r="U134" s="64">
        <f>IF(0&lt;Q134,+SUM($T$20:T134),0)</f>
        <v>0</v>
      </c>
      <c r="V134" s="63">
        <f t="shared" si="22"/>
        <v>0</v>
      </c>
    </row>
    <row r="135" spans="10:22" ht="18.95" customHeight="1">
      <c r="J135" s="86" t="str">
        <f t="shared" si="16"/>
        <v/>
      </c>
      <c r="K135" s="87">
        <f t="shared" si="17"/>
        <v>15</v>
      </c>
      <c r="L135" s="87">
        <f t="shared" si="23"/>
        <v>1</v>
      </c>
      <c r="M135" s="87">
        <f t="shared" si="18"/>
        <v>2029</v>
      </c>
      <c r="N135" s="87" t="str">
        <f t="shared" si="14"/>
        <v>15/1/2029</v>
      </c>
      <c r="O135" s="73" t="str">
        <f t="shared" si="19"/>
        <v/>
      </c>
      <c r="P135" s="74">
        <v>116</v>
      </c>
      <c r="Q135" s="75">
        <f t="shared" si="20"/>
        <v>0</v>
      </c>
      <c r="R135" s="54">
        <f t="shared" si="15"/>
        <v>0</v>
      </c>
      <c r="S135" s="76">
        <f>IF(0&lt;Q135,+SUM($R$20:R135),0)</f>
        <v>0</v>
      </c>
      <c r="T135" s="54">
        <f t="shared" si="21"/>
        <v>0</v>
      </c>
      <c r="U135" s="76">
        <f>IF(0&lt;Q135,+SUM($T$20:T135),0)</f>
        <v>0</v>
      </c>
      <c r="V135" s="54">
        <f t="shared" si="22"/>
        <v>0</v>
      </c>
    </row>
    <row r="136" spans="10:22" ht="18.95" customHeight="1">
      <c r="J136" s="86" t="str">
        <f t="shared" si="16"/>
        <v/>
      </c>
      <c r="K136" s="87">
        <f t="shared" si="17"/>
        <v>15</v>
      </c>
      <c r="L136" s="87">
        <f t="shared" si="23"/>
        <v>2</v>
      </c>
      <c r="M136" s="87">
        <f t="shared" si="18"/>
        <v>2029</v>
      </c>
      <c r="N136" s="87" t="str">
        <f t="shared" si="14"/>
        <v>15/2/2029</v>
      </c>
      <c r="O136" s="60" t="str">
        <f t="shared" si="19"/>
        <v/>
      </c>
      <c r="P136" s="61">
        <v>117</v>
      </c>
      <c r="Q136" s="62">
        <f t="shared" si="20"/>
        <v>0</v>
      </c>
      <c r="R136" s="63">
        <f t="shared" si="15"/>
        <v>0</v>
      </c>
      <c r="S136" s="64">
        <f>IF(0&lt;Q136,+SUM($R$20:R136),0)</f>
        <v>0</v>
      </c>
      <c r="T136" s="63">
        <f t="shared" si="21"/>
        <v>0</v>
      </c>
      <c r="U136" s="64">
        <f>IF(0&lt;Q136,+SUM($T$20:T136),0)</f>
        <v>0</v>
      </c>
      <c r="V136" s="63">
        <f t="shared" si="22"/>
        <v>0</v>
      </c>
    </row>
    <row r="137" spans="10:22" ht="18.95" customHeight="1">
      <c r="J137" s="86" t="str">
        <f t="shared" si="16"/>
        <v/>
      </c>
      <c r="K137" s="87">
        <f t="shared" si="17"/>
        <v>15</v>
      </c>
      <c r="L137" s="87">
        <f t="shared" si="23"/>
        <v>3</v>
      </c>
      <c r="M137" s="87">
        <f t="shared" si="18"/>
        <v>2029</v>
      </c>
      <c r="N137" s="87" t="str">
        <f t="shared" si="14"/>
        <v>15/3/2029</v>
      </c>
      <c r="O137" s="73" t="str">
        <f t="shared" si="19"/>
        <v/>
      </c>
      <c r="P137" s="74">
        <v>118</v>
      </c>
      <c r="Q137" s="75">
        <f t="shared" si="20"/>
        <v>0</v>
      </c>
      <c r="R137" s="54">
        <f t="shared" si="15"/>
        <v>0</v>
      </c>
      <c r="S137" s="76">
        <f>IF(0&lt;Q137,+SUM($R$20:R137),0)</f>
        <v>0</v>
      </c>
      <c r="T137" s="54">
        <f t="shared" si="21"/>
        <v>0</v>
      </c>
      <c r="U137" s="76">
        <f>IF(0&lt;Q137,+SUM($T$20:T137),0)</f>
        <v>0</v>
      </c>
      <c r="V137" s="54">
        <f t="shared" si="22"/>
        <v>0</v>
      </c>
    </row>
    <row r="138" spans="10:22" ht="18.95" customHeight="1">
      <c r="J138" s="86" t="str">
        <f t="shared" si="16"/>
        <v/>
      </c>
      <c r="K138" s="87">
        <f t="shared" si="17"/>
        <v>15</v>
      </c>
      <c r="L138" s="87">
        <f t="shared" si="23"/>
        <v>4</v>
      </c>
      <c r="M138" s="87">
        <f t="shared" si="18"/>
        <v>2029</v>
      </c>
      <c r="N138" s="87" t="str">
        <f t="shared" si="14"/>
        <v>15/4/2029</v>
      </c>
      <c r="O138" s="60" t="str">
        <f t="shared" si="19"/>
        <v/>
      </c>
      <c r="P138" s="61">
        <v>119</v>
      </c>
      <c r="Q138" s="62">
        <f t="shared" si="20"/>
        <v>0</v>
      </c>
      <c r="R138" s="63">
        <f t="shared" si="15"/>
        <v>0</v>
      </c>
      <c r="S138" s="64">
        <f>IF(0&lt;Q138,+SUM($R$20:R138),0)</f>
        <v>0</v>
      </c>
      <c r="T138" s="63">
        <f t="shared" si="21"/>
        <v>0</v>
      </c>
      <c r="U138" s="64">
        <f>IF(0&lt;Q138,+SUM($T$20:T138),0)</f>
        <v>0</v>
      </c>
      <c r="V138" s="63">
        <f t="shared" si="22"/>
        <v>0</v>
      </c>
    </row>
    <row r="139" spans="10:22" ht="18.95" customHeight="1">
      <c r="J139" s="86" t="str">
        <f t="shared" si="16"/>
        <v/>
      </c>
      <c r="K139" s="87">
        <f t="shared" si="17"/>
        <v>15</v>
      </c>
      <c r="L139" s="87">
        <f t="shared" si="23"/>
        <v>5</v>
      </c>
      <c r="M139" s="87">
        <f t="shared" si="18"/>
        <v>2029</v>
      </c>
      <c r="N139" s="87" t="str">
        <f t="shared" si="14"/>
        <v>15/5/2029</v>
      </c>
      <c r="O139" s="73" t="str">
        <f t="shared" si="19"/>
        <v/>
      </c>
      <c r="P139" s="74">
        <v>120</v>
      </c>
      <c r="Q139" s="75">
        <f t="shared" si="20"/>
        <v>0</v>
      </c>
      <c r="R139" s="54">
        <f t="shared" si="15"/>
        <v>0</v>
      </c>
      <c r="S139" s="76">
        <f>IF(0&lt;Q139,+SUM($R$20:R139),0)</f>
        <v>0</v>
      </c>
      <c r="T139" s="54">
        <f t="shared" si="21"/>
        <v>0</v>
      </c>
      <c r="U139" s="76">
        <f>IF(0&lt;Q139,+SUM($T$20:T139),0)</f>
        <v>0</v>
      </c>
      <c r="V139" s="54">
        <f t="shared" si="22"/>
        <v>0</v>
      </c>
    </row>
    <row r="140" spans="10:22" ht="18.95" customHeight="1">
      <c r="J140" s="86" t="str">
        <f t="shared" si="16"/>
        <v/>
      </c>
      <c r="K140" s="87">
        <f t="shared" si="17"/>
        <v>15</v>
      </c>
      <c r="L140" s="87">
        <f t="shared" si="23"/>
        <v>6</v>
      </c>
      <c r="M140" s="87">
        <f t="shared" si="18"/>
        <v>2029</v>
      </c>
      <c r="N140" s="87" t="str">
        <f t="shared" si="14"/>
        <v>15/6/2029</v>
      </c>
      <c r="O140" s="60" t="str">
        <f t="shared" si="19"/>
        <v/>
      </c>
      <c r="P140" s="61">
        <v>121</v>
      </c>
      <c r="Q140" s="62">
        <f t="shared" si="20"/>
        <v>0</v>
      </c>
      <c r="R140" s="63">
        <f t="shared" si="15"/>
        <v>0</v>
      </c>
      <c r="S140" s="64">
        <f>IF(0&lt;Q140,+SUM($R$20:R140),0)</f>
        <v>0</v>
      </c>
      <c r="T140" s="63">
        <f t="shared" si="21"/>
        <v>0</v>
      </c>
      <c r="U140" s="64">
        <f>IF(0&lt;Q140,+SUM($T$20:T140),0)</f>
        <v>0</v>
      </c>
      <c r="V140" s="63">
        <f t="shared" si="22"/>
        <v>0</v>
      </c>
    </row>
    <row r="141" spans="10:22" ht="18.95" customHeight="1">
      <c r="J141" s="86" t="str">
        <f t="shared" si="16"/>
        <v/>
      </c>
      <c r="K141" s="87">
        <f t="shared" si="17"/>
        <v>15</v>
      </c>
      <c r="L141" s="87">
        <f t="shared" si="23"/>
        <v>7</v>
      </c>
      <c r="M141" s="87">
        <f t="shared" si="18"/>
        <v>2029</v>
      </c>
      <c r="N141" s="87" t="str">
        <f t="shared" si="14"/>
        <v>15/7/2029</v>
      </c>
      <c r="O141" s="73" t="str">
        <f t="shared" si="19"/>
        <v/>
      </c>
      <c r="P141" s="74">
        <v>122</v>
      </c>
      <c r="Q141" s="75">
        <f t="shared" si="20"/>
        <v>0</v>
      </c>
      <c r="R141" s="54">
        <f t="shared" si="15"/>
        <v>0</v>
      </c>
      <c r="S141" s="76">
        <f>IF(0&lt;Q141,+SUM($R$20:R141),0)</f>
        <v>0</v>
      </c>
      <c r="T141" s="54">
        <f t="shared" si="21"/>
        <v>0</v>
      </c>
      <c r="U141" s="76">
        <f>IF(0&lt;Q141,+SUM($T$20:T141),0)</f>
        <v>0</v>
      </c>
      <c r="V141" s="54">
        <f t="shared" si="22"/>
        <v>0</v>
      </c>
    </row>
    <row r="142" spans="10:22" ht="18.95" customHeight="1">
      <c r="J142" s="86" t="str">
        <f t="shared" si="16"/>
        <v/>
      </c>
      <c r="K142" s="87">
        <f t="shared" si="17"/>
        <v>15</v>
      </c>
      <c r="L142" s="87">
        <f t="shared" si="23"/>
        <v>8</v>
      </c>
      <c r="M142" s="87">
        <f t="shared" si="18"/>
        <v>2029</v>
      </c>
      <c r="N142" s="87" t="str">
        <f t="shared" si="14"/>
        <v>15/8/2029</v>
      </c>
      <c r="O142" s="60" t="str">
        <f t="shared" si="19"/>
        <v/>
      </c>
      <c r="P142" s="61">
        <v>123</v>
      </c>
      <c r="Q142" s="62">
        <f t="shared" si="20"/>
        <v>0</v>
      </c>
      <c r="R142" s="63">
        <f t="shared" si="15"/>
        <v>0</v>
      </c>
      <c r="S142" s="64">
        <f>IF(0&lt;Q142,+SUM($R$20:R142),0)</f>
        <v>0</v>
      </c>
      <c r="T142" s="63">
        <f t="shared" si="21"/>
        <v>0</v>
      </c>
      <c r="U142" s="64">
        <f>IF(0&lt;Q142,+SUM($T$20:T142),0)</f>
        <v>0</v>
      </c>
      <c r="V142" s="63">
        <f t="shared" si="22"/>
        <v>0</v>
      </c>
    </row>
    <row r="143" spans="10:22" ht="18.95" customHeight="1">
      <c r="J143" s="86" t="str">
        <f t="shared" si="16"/>
        <v/>
      </c>
      <c r="K143" s="87">
        <f t="shared" si="17"/>
        <v>15</v>
      </c>
      <c r="L143" s="87">
        <f t="shared" si="23"/>
        <v>9</v>
      </c>
      <c r="M143" s="87">
        <f t="shared" si="18"/>
        <v>2029</v>
      </c>
      <c r="N143" s="87" t="str">
        <f t="shared" si="14"/>
        <v>15/9/2029</v>
      </c>
      <c r="O143" s="73" t="str">
        <f t="shared" si="19"/>
        <v/>
      </c>
      <c r="P143" s="74">
        <v>124</v>
      </c>
      <c r="Q143" s="75">
        <f t="shared" si="20"/>
        <v>0</v>
      </c>
      <c r="R143" s="54">
        <f t="shared" si="15"/>
        <v>0</v>
      </c>
      <c r="S143" s="76">
        <f>IF(0&lt;Q143,+SUM($R$20:R143),0)</f>
        <v>0</v>
      </c>
      <c r="T143" s="54">
        <f t="shared" si="21"/>
        <v>0</v>
      </c>
      <c r="U143" s="76">
        <f>IF(0&lt;Q143,+SUM($T$20:T143),0)</f>
        <v>0</v>
      </c>
      <c r="V143" s="54">
        <f t="shared" si="22"/>
        <v>0</v>
      </c>
    </row>
    <row r="144" spans="10:22" ht="18.95" customHeight="1">
      <c r="J144" s="86" t="str">
        <f t="shared" si="16"/>
        <v/>
      </c>
      <c r="K144" s="87">
        <f t="shared" si="17"/>
        <v>15</v>
      </c>
      <c r="L144" s="87">
        <f t="shared" si="23"/>
        <v>10</v>
      </c>
      <c r="M144" s="87">
        <f t="shared" si="18"/>
        <v>2029</v>
      </c>
      <c r="N144" s="87" t="str">
        <f t="shared" si="14"/>
        <v>15/10/2029</v>
      </c>
      <c r="O144" s="60" t="str">
        <f t="shared" si="19"/>
        <v/>
      </c>
      <c r="P144" s="61">
        <v>125</v>
      </c>
      <c r="Q144" s="62">
        <f t="shared" si="20"/>
        <v>0</v>
      </c>
      <c r="R144" s="63">
        <f t="shared" si="15"/>
        <v>0</v>
      </c>
      <c r="S144" s="64">
        <f>IF(0&lt;Q144,+SUM($R$20:R144),0)</f>
        <v>0</v>
      </c>
      <c r="T144" s="63">
        <f t="shared" si="21"/>
        <v>0</v>
      </c>
      <c r="U144" s="64">
        <f>IF(0&lt;Q144,+SUM($T$20:T144),0)</f>
        <v>0</v>
      </c>
      <c r="V144" s="63">
        <f t="shared" si="22"/>
        <v>0</v>
      </c>
    </row>
    <row r="145" spans="10:22" ht="18.95" customHeight="1">
      <c r="J145" s="86" t="str">
        <f t="shared" si="16"/>
        <v/>
      </c>
      <c r="K145" s="87">
        <f t="shared" si="17"/>
        <v>15</v>
      </c>
      <c r="L145" s="87">
        <f t="shared" si="23"/>
        <v>11</v>
      </c>
      <c r="M145" s="87">
        <f t="shared" si="18"/>
        <v>2029</v>
      </c>
      <c r="N145" s="87" t="str">
        <f t="shared" si="14"/>
        <v>15/11/2029</v>
      </c>
      <c r="O145" s="73" t="str">
        <f t="shared" si="19"/>
        <v/>
      </c>
      <c r="P145" s="74">
        <v>126</v>
      </c>
      <c r="Q145" s="75">
        <f t="shared" si="20"/>
        <v>0</v>
      </c>
      <c r="R145" s="54">
        <f t="shared" si="15"/>
        <v>0</v>
      </c>
      <c r="S145" s="76">
        <f>IF(0&lt;Q145,+SUM($R$20:R145),0)</f>
        <v>0</v>
      </c>
      <c r="T145" s="54">
        <f t="shared" si="21"/>
        <v>0</v>
      </c>
      <c r="U145" s="76">
        <f>IF(0&lt;Q145,+SUM($T$20:T145),0)</f>
        <v>0</v>
      </c>
      <c r="V145" s="54">
        <f t="shared" si="22"/>
        <v>0</v>
      </c>
    </row>
    <row r="146" spans="10:22" ht="18.95" customHeight="1">
      <c r="J146" s="86" t="str">
        <f t="shared" si="16"/>
        <v/>
      </c>
      <c r="K146" s="87">
        <f t="shared" si="17"/>
        <v>15</v>
      </c>
      <c r="L146" s="87">
        <f t="shared" si="23"/>
        <v>12</v>
      </c>
      <c r="M146" s="87">
        <f t="shared" si="18"/>
        <v>2029</v>
      </c>
      <c r="N146" s="87" t="str">
        <f t="shared" si="14"/>
        <v>15/12/2029</v>
      </c>
      <c r="O146" s="60" t="str">
        <f t="shared" si="19"/>
        <v/>
      </c>
      <c r="P146" s="61">
        <v>127</v>
      </c>
      <c r="Q146" s="62">
        <f t="shared" si="20"/>
        <v>0</v>
      </c>
      <c r="R146" s="63">
        <f t="shared" si="15"/>
        <v>0</v>
      </c>
      <c r="S146" s="64">
        <f>IF(0&lt;Q146,+SUM($R$20:R146),0)</f>
        <v>0</v>
      </c>
      <c r="T146" s="63">
        <f t="shared" si="21"/>
        <v>0</v>
      </c>
      <c r="U146" s="64">
        <f>IF(0&lt;Q146,+SUM($T$20:T146),0)</f>
        <v>0</v>
      </c>
      <c r="V146" s="63">
        <f t="shared" si="22"/>
        <v>0</v>
      </c>
    </row>
    <row r="147" spans="10:22" ht="18.95" customHeight="1">
      <c r="J147" s="86" t="str">
        <f t="shared" si="16"/>
        <v/>
      </c>
      <c r="K147" s="87">
        <f t="shared" si="17"/>
        <v>15</v>
      </c>
      <c r="L147" s="87">
        <f t="shared" si="23"/>
        <v>1</v>
      </c>
      <c r="M147" s="87">
        <f t="shared" si="18"/>
        <v>2030</v>
      </c>
      <c r="N147" s="87" t="str">
        <f t="shared" si="14"/>
        <v>15/1/2030</v>
      </c>
      <c r="O147" s="73" t="str">
        <f t="shared" si="19"/>
        <v/>
      </c>
      <c r="P147" s="74">
        <v>128</v>
      </c>
      <c r="Q147" s="75">
        <f t="shared" si="20"/>
        <v>0</v>
      </c>
      <c r="R147" s="54">
        <f t="shared" si="15"/>
        <v>0</v>
      </c>
      <c r="S147" s="76">
        <f>IF(0&lt;Q147,+SUM($R$20:R147),0)</f>
        <v>0</v>
      </c>
      <c r="T147" s="54">
        <f t="shared" si="21"/>
        <v>0</v>
      </c>
      <c r="U147" s="76">
        <f>IF(0&lt;Q147,+SUM($T$20:T147),0)</f>
        <v>0</v>
      </c>
      <c r="V147" s="54">
        <f t="shared" si="22"/>
        <v>0</v>
      </c>
    </row>
    <row r="148" spans="10:22" ht="18.95" customHeight="1">
      <c r="J148" s="86" t="str">
        <f t="shared" si="16"/>
        <v/>
      </c>
      <c r="K148" s="87">
        <f t="shared" si="17"/>
        <v>15</v>
      </c>
      <c r="L148" s="87">
        <f t="shared" si="23"/>
        <v>2</v>
      </c>
      <c r="M148" s="87">
        <f t="shared" si="18"/>
        <v>2030</v>
      </c>
      <c r="N148" s="87" t="str">
        <f t="shared" ref="N148:N211" si="24">CONCATENATE(IF(AND(K148&gt;28,L148=2),28,K148),"/",L148,"/",M148)</f>
        <v>15/2/2030</v>
      </c>
      <c r="O148" s="60" t="str">
        <f t="shared" si="19"/>
        <v/>
      </c>
      <c r="P148" s="61">
        <v>129</v>
      </c>
      <c r="Q148" s="62">
        <f t="shared" si="20"/>
        <v>0</v>
      </c>
      <c r="R148" s="63">
        <f t="shared" ref="R148:R211" si="25">IF(0&lt;Q148,+IPMT($S$9,P148,$Q$9,$H$19,0),0)</f>
        <v>0</v>
      </c>
      <c r="S148" s="64">
        <f>IF(0&lt;Q148,+SUM($R$20:R148),0)</f>
        <v>0</v>
      </c>
      <c r="T148" s="63">
        <f t="shared" si="21"/>
        <v>0</v>
      </c>
      <c r="U148" s="64">
        <f>IF(0&lt;Q148,+SUM($T$20:T148),0)</f>
        <v>0</v>
      </c>
      <c r="V148" s="63">
        <f t="shared" si="22"/>
        <v>0</v>
      </c>
    </row>
    <row r="149" spans="10:22" ht="18.95" customHeight="1">
      <c r="J149" s="86" t="str">
        <f t="shared" ref="J149:J212" si="26">IF(0&lt;V149,P149,IF(V149=U149,"",P149))</f>
        <v/>
      </c>
      <c r="K149" s="87">
        <f t="shared" ref="K149:K212" si="27">+K148</f>
        <v>15</v>
      </c>
      <c r="L149" s="87">
        <f t="shared" si="23"/>
        <v>3</v>
      </c>
      <c r="M149" s="87">
        <f t="shared" ref="M149:M212" si="28">+M148+IF(L149&gt;L148,0,1)</f>
        <v>2030</v>
      </c>
      <c r="N149" s="87" t="str">
        <f t="shared" si="24"/>
        <v>15/3/2030</v>
      </c>
      <c r="O149" s="73" t="str">
        <f t="shared" ref="O149:O212" si="29">IF(J149="","",DATEVALUE(N149))</f>
        <v/>
      </c>
      <c r="P149" s="74">
        <v>130</v>
      </c>
      <c r="Q149" s="75">
        <f t="shared" ref="Q149:Q212" si="30">IF(P149&lt;=$Q$9,IF($P$4=1,$A$3,IF($P$4=2,$B$3,IF($P$4=3,$C$3,$D$3))),0)</f>
        <v>0</v>
      </c>
      <c r="R149" s="54">
        <f t="shared" si="25"/>
        <v>0</v>
      </c>
      <c r="S149" s="76">
        <f>IF(0&lt;Q149,+SUM($R$20:R149),0)</f>
        <v>0</v>
      </c>
      <c r="T149" s="54">
        <f t="shared" ref="T149:T212" si="31">+Q149+R149</f>
        <v>0</v>
      </c>
      <c r="U149" s="76">
        <f>IF(0&lt;Q149,+SUM($T$20:T149),0)</f>
        <v>0</v>
      </c>
      <c r="V149" s="54">
        <f t="shared" ref="V149:V212" si="32">IF(0&lt;Q149,+$H$19-U149,0)</f>
        <v>0</v>
      </c>
    </row>
    <row r="150" spans="10:22" ht="18.95" customHeight="1">
      <c r="J150" s="86" t="str">
        <f t="shared" si="26"/>
        <v/>
      </c>
      <c r="K150" s="87">
        <f t="shared" si="27"/>
        <v>15</v>
      </c>
      <c r="L150" s="87">
        <f t="shared" si="23"/>
        <v>4</v>
      </c>
      <c r="M150" s="87">
        <f t="shared" si="28"/>
        <v>2030</v>
      </c>
      <c r="N150" s="87" t="str">
        <f t="shared" si="24"/>
        <v>15/4/2030</v>
      </c>
      <c r="O150" s="60" t="str">
        <f t="shared" si="29"/>
        <v/>
      </c>
      <c r="P150" s="61">
        <v>131</v>
      </c>
      <c r="Q150" s="62">
        <f t="shared" si="30"/>
        <v>0</v>
      </c>
      <c r="R150" s="63">
        <f t="shared" si="25"/>
        <v>0</v>
      </c>
      <c r="S150" s="64">
        <f>IF(0&lt;Q150,+SUM($R$20:R150),0)</f>
        <v>0</v>
      </c>
      <c r="T150" s="63">
        <f t="shared" si="31"/>
        <v>0</v>
      </c>
      <c r="U150" s="64">
        <f>IF(0&lt;Q150,+SUM($T$20:T150),0)</f>
        <v>0</v>
      </c>
      <c r="V150" s="63">
        <f t="shared" si="32"/>
        <v>0</v>
      </c>
    </row>
    <row r="151" spans="10:22" ht="18.95" customHeight="1">
      <c r="J151" s="86" t="str">
        <f t="shared" si="26"/>
        <v/>
      </c>
      <c r="K151" s="87">
        <f t="shared" si="27"/>
        <v>15</v>
      </c>
      <c r="L151" s="87">
        <f t="shared" ref="L151:L214" si="33">+IF(L150+CHOOSE($P$4,1,3,6,12)&lt;=12,L150+CHOOSE($P$4,1,3,6,12),CHOOSE($P$4,L139,L147,L149,L150))</f>
        <v>5</v>
      </c>
      <c r="M151" s="87">
        <f t="shared" si="28"/>
        <v>2030</v>
      </c>
      <c r="N151" s="87" t="str">
        <f t="shared" si="24"/>
        <v>15/5/2030</v>
      </c>
      <c r="O151" s="73" t="str">
        <f t="shared" si="29"/>
        <v/>
      </c>
      <c r="P151" s="74">
        <v>132</v>
      </c>
      <c r="Q151" s="75">
        <f t="shared" si="30"/>
        <v>0</v>
      </c>
      <c r="R151" s="54">
        <f t="shared" si="25"/>
        <v>0</v>
      </c>
      <c r="S151" s="76">
        <f>IF(0&lt;Q151,+SUM($R$20:R151),0)</f>
        <v>0</v>
      </c>
      <c r="T151" s="54">
        <f t="shared" si="31"/>
        <v>0</v>
      </c>
      <c r="U151" s="76">
        <f>IF(0&lt;Q151,+SUM($T$20:T151),0)</f>
        <v>0</v>
      </c>
      <c r="V151" s="54">
        <f t="shared" si="32"/>
        <v>0</v>
      </c>
    </row>
    <row r="152" spans="10:22" ht="18.95" customHeight="1">
      <c r="J152" s="86" t="str">
        <f t="shared" si="26"/>
        <v/>
      </c>
      <c r="K152" s="87">
        <f t="shared" si="27"/>
        <v>15</v>
      </c>
      <c r="L152" s="87">
        <f t="shared" si="33"/>
        <v>6</v>
      </c>
      <c r="M152" s="87">
        <f t="shared" si="28"/>
        <v>2030</v>
      </c>
      <c r="N152" s="87" t="str">
        <f t="shared" si="24"/>
        <v>15/6/2030</v>
      </c>
      <c r="O152" s="60" t="str">
        <f t="shared" si="29"/>
        <v/>
      </c>
      <c r="P152" s="61">
        <v>133</v>
      </c>
      <c r="Q152" s="62">
        <f t="shared" si="30"/>
        <v>0</v>
      </c>
      <c r="R152" s="63">
        <f t="shared" si="25"/>
        <v>0</v>
      </c>
      <c r="S152" s="64">
        <f>IF(0&lt;Q152,+SUM($R$20:R152),0)</f>
        <v>0</v>
      </c>
      <c r="T152" s="63">
        <f t="shared" si="31"/>
        <v>0</v>
      </c>
      <c r="U152" s="64">
        <f>IF(0&lt;Q152,+SUM($T$20:T152),0)</f>
        <v>0</v>
      </c>
      <c r="V152" s="63">
        <f t="shared" si="32"/>
        <v>0</v>
      </c>
    </row>
    <row r="153" spans="10:22" ht="18.95" customHeight="1">
      <c r="J153" s="86" t="str">
        <f t="shared" si="26"/>
        <v/>
      </c>
      <c r="K153" s="87">
        <f t="shared" si="27"/>
        <v>15</v>
      </c>
      <c r="L153" s="87">
        <f t="shared" si="33"/>
        <v>7</v>
      </c>
      <c r="M153" s="87">
        <f t="shared" si="28"/>
        <v>2030</v>
      </c>
      <c r="N153" s="87" t="str">
        <f t="shared" si="24"/>
        <v>15/7/2030</v>
      </c>
      <c r="O153" s="73" t="str">
        <f t="shared" si="29"/>
        <v/>
      </c>
      <c r="P153" s="74">
        <v>134</v>
      </c>
      <c r="Q153" s="75">
        <f t="shared" si="30"/>
        <v>0</v>
      </c>
      <c r="R153" s="54">
        <f t="shared" si="25"/>
        <v>0</v>
      </c>
      <c r="S153" s="76">
        <f>IF(0&lt;Q153,+SUM($R$20:R153),0)</f>
        <v>0</v>
      </c>
      <c r="T153" s="54">
        <f t="shared" si="31"/>
        <v>0</v>
      </c>
      <c r="U153" s="76">
        <f>IF(0&lt;Q153,+SUM($T$20:T153),0)</f>
        <v>0</v>
      </c>
      <c r="V153" s="54">
        <f t="shared" si="32"/>
        <v>0</v>
      </c>
    </row>
    <row r="154" spans="10:22" ht="18.95" customHeight="1">
      <c r="J154" s="86" t="str">
        <f t="shared" si="26"/>
        <v/>
      </c>
      <c r="K154" s="87">
        <f t="shared" si="27"/>
        <v>15</v>
      </c>
      <c r="L154" s="87">
        <f t="shared" si="33"/>
        <v>8</v>
      </c>
      <c r="M154" s="87">
        <f t="shared" si="28"/>
        <v>2030</v>
      </c>
      <c r="N154" s="87" t="str">
        <f t="shared" si="24"/>
        <v>15/8/2030</v>
      </c>
      <c r="O154" s="60" t="str">
        <f t="shared" si="29"/>
        <v/>
      </c>
      <c r="P154" s="61">
        <v>135</v>
      </c>
      <c r="Q154" s="62">
        <f t="shared" si="30"/>
        <v>0</v>
      </c>
      <c r="R154" s="63">
        <f t="shared" si="25"/>
        <v>0</v>
      </c>
      <c r="S154" s="64">
        <f>IF(0&lt;Q154,+SUM($R$20:R154),0)</f>
        <v>0</v>
      </c>
      <c r="T154" s="63">
        <f t="shared" si="31"/>
        <v>0</v>
      </c>
      <c r="U154" s="64">
        <f>IF(0&lt;Q154,+SUM($T$20:T154),0)</f>
        <v>0</v>
      </c>
      <c r="V154" s="63">
        <f t="shared" si="32"/>
        <v>0</v>
      </c>
    </row>
    <row r="155" spans="10:22" ht="18.95" customHeight="1">
      <c r="J155" s="86" t="str">
        <f t="shared" si="26"/>
        <v/>
      </c>
      <c r="K155" s="87">
        <f t="shared" si="27"/>
        <v>15</v>
      </c>
      <c r="L155" s="87">
        <f t="shared" si="33"/>
        <v>9</v>
      </c>
      <c r="M155" s="87">
        <f t="shared" si="28"/>
        <v>2030</v>
      </c>
      <c r="N155" s="87" t="str">
        <f t="shared" si="24"/>
        <v>15/9/2030</v>
      </c>
      <c r="O155" s="73" t="str">
        <f t="shared" si="29"/>
        <v/>
      </c>
      <c r="P155" s="74">
        <v>136</v>
      </c>
      <c r="Q155" s="75">
        <f t="shared" si="30"/>
        <v>0</v>
      </c>
      <c r="R155" s="54">
        <f t="shared" si="25"/>
        <v>0</v>
      </c>
      <c r="S155" s="76">
        <f>IF(0&lt;Q155,+SUM($R$20:R155),0)</f>
        <v>0</v>
      </c>
      <c r="T155" s="54">
        <f t="shared" si="31"/>
        <v>0</v>
      </c>
      <c r="U155" s="76">
        <f>IF(0&lt;Q155,+SUM($T$20:T155),0)</f>
        <v>0</v>
      </c>
      <c r="V155" s="54">
        <f t="shared" si="32"/>
        <v>0</v>
      </c>
    </row>
    <row r="156" spans="10:22" ht="18.95" customHeight="1">
      <c r="J156" s="86" t="str">
        <f t="shared" si="26"/>
        <v/>
      </c>
      <c r="K156" s="87">
        <f t="shared" si="27"/>
        <v>15</v>
      </c>
      <c r="L156" s="87">
        <f t="shared" si="33"/>
        <v>10</v>
      </c>
      <c r="M156" s="87">
        <f t="shared" si="28"/>
        <v>2030</v>
      </c>
      <c r="N156" s="87" t="str">
        <f t="shared" si="24"/>
        <v>15/10/2030</v>
      </c>
      <c r="O156" s="60" t="str">
        <f t="shared" si="29"/>
        <v/>
      </c>
      <c r="P156" s="61">
        <v>137</v>
      </c>
      <c r="Q156" s="62">
        <f t="shared" si="30"/>
        <v>0</v>
      </c>
      <c r="R156" s="63">
        <f t="shared" si="25"/>
        <v>0</v>
      </c>
      <c r="S156" s="64">
        <f>IF(0&lt;Q156,+SUM($R$20:R156),0)</f>
        <v>0</v>
      </c>
      <c r="T156" s="63">
        <f t="shared" si="31"/>
        <v>0</v>
      </c>
      <c r="U156" s="64">
        <f>IF(0&lt;Q156,+SUM($T$20:T156),0)</f>
        <v>0</v>
      </c>
      <c r="V156" s="63">
        <f t="shared" si="32"/>
        <v>0</v>
      </c>
    </row>
    <row r="157" spans="10:22" ht="18.95" customHeight="1">
      <c r="J157" s="86" t="str">
        <f t="shared" si="26"/>
        <v/>
      </c>
      <c r="K157" s="87">
        <f t="shared" si="27"/>
        <v>15</v>
      </c>
      <c r="L157" s="87">
        <f t="shared" si="33"/>
        <v>11</v>
      </c>
      <c r="M157" s="87">
        <f t="shared" si="28"/>
        <v>2030</v>
      </c>
      <c r="N157" s="87" t="str">
        <f t="shared" si="24"/>
        <v>15/11/2030</v>
      </c>
      <c r="O157" s="73" t="str">
        <f t="shared" si="29"/>
        <v/>
      </c>
      <c r="P157" s="74">
        <v>138</v>
      </c>
      <c r="Q157" s="75">
        <f t="shared" si="30"/>
        <v>0</v>
      </c>
      <c r="R157" s="54">
        <f t="shared" si="25"/>
        <v>0</v>
      </c>
      <c r="S157" s="76">
        <f>IF(0&lt;Q157,+SUM($R$20:R157),0)</f>
        <v>0</v>
      </c>
      <c r="T157" s="54">
        <f t="shared" si="31"/>
        <v>0</v>
      </c>
      <c r="U157" s="76">
        <f>IF(0&lt;Q157,+SUM($T$20:T157),0)</f>
        <v>0</v>
      </c>
      <c r="V157" s="54">
        <f t="shared" si="32"/>
        <v>0</v>
      </c>
    </row>
    <row r="158" spans="10:22" ht="18.95" customHeight="1">
      <c r="J158" s="86" t="str">
        <f t="shared" si="26"/>
        <v/>
      </c>
      <c r="K158" s="87">
        <f t="shared" si="27"/>
        <v>15</v>
      </c>
      <c r="L158" s="87">
        <f t="shared" si="33"/>
        <v>12</v>
      </c>
      <c r="M158" s="87">
        <f t="shared" si="28"/>
        <v>2030</v>
      </c>
      <c r="N158" s="87" t="str">
        <f t="shared" si="24"/>
        <v>15/12/2030</v>
      </c>
      <c r="O158" s="60" t="str">
        <f t="shared" si="29"/>
        <v/>
      </c>
      <c r="P158" s="61">
        <v>139</v>
      </c>
      <c r="Q158" s="62">
        <f t="shared" si="30"/>
        <v>0</v>
      </c>
      <c r="R158" s="63">
        <f t="shared" si="25"/>
        <v>0</v>
      </c>
      <c r="S158" s="64">
        <f>IF(0&lt;Q158,+SUM($R$20:R158),0)</f>
        <v>0</v>
      </c>
      <c r="T158" s="63">
        <f t="shared" si="31"/>
        <v>0</v>
      </c>
      <c r="U158" s="64">
        <f>IF(0&lt;Q158,+SUM($T$20:T158),0)</f>
        <v>0</v>
      </c>
      <c r="V158" s="63">
        <f t="shared" si="32"/>
        <v>0</v>
      </c>
    </row>
    <row r="159" spans="10:22" ht="18.95" customHeight="1">
      <c r="J159" s="86" t="str">
        <f t="shared" si="26"/>
        <v/>
      </c>
      <c r="K159" s="87">
        <f t="shared" si="27"/>
        <v>15</v>
      </c>
      <c r="L159" s="87">
        <f t="shared" si="33"/>
        <v>1</v>
      </c>
      <c r="M159" s="87">
        <f t="shared" si="28"/>
        <v>2031</v>
      </c>
      <c r="N159" s="87" t="str">
        <f t="shared" si="24"/>
        <v>15/1/2031</v>
      </c>
      <c r="O159" s="73" t="str">
        <f t="shared" si="29"/>
        <v/>
      </c>
      <c r="P159" s="74">
        <v>140</v>
      </c>
      <c r="Q159" s="75">
        <f t="shared" si="30"/>
        <v>0</v>
      </c>
      <c r="R159" s="54">
        <f t="shared" si="25"/>
        <v>0</v>
      </c>
      <c r="S159" s="76">
        <f>IF(0&lt;Q159,+SUM($R$20:R159),0)</f>
        <v>0</v>
      </c>
      <c r="T159" s="54">
        <f t="shared" si="31"/>
        <v>0</v>
      </c>
      <c r="U159" s="76">
        <f>IF(0&lt;Q159,+SUM($T$20:T159),0)</f>
        <v>0</v>
      </c>
      <c r="V159" s="54">
        <f t="shared" si="32"/>
        <v>0</v>
      </c>
    </row>
    <row r="160" spans="10:22" ht="18.95" customHeight="1">
      <c r="J160" s="86" t="str">
        <f t="shared" si="26"/>
        <v/>
      </c>
      <c r="K160" s="87">
        <f t="shared" si="27"/>
        <v>15</v>
      </c>
      <c r="L160" s="87">
        <f t="shared" si="33"/>
        <v>2</v>
      </c>
      <c r="M160" s="87">
        <f t="shared" si="28"/>
        <v>2031</v>
      </c>
      <c r="N160" s="87" t="str">
        <f t="shared" si="24"/>
        <v>15/2/2031</v>
      </c>
      <c r="O160" s="60" t="str">
        <f t="shared" si="29"/>
        <v/>
      </c>
      <c r="P160" s="61">
        <v>141</v>
      </c>
      <c r="Q160" s="62">
        <f t="shared" si="30"/>
        <v>0</v>
      </c>
      <c r="R160" s="63">
        <f t="shared" si="25"/>
        <v>0</v>
      </c>
      <c r="S160" s="64">
        <f>IF(0&lt;Q160,+SUM($R$20:R160),0)</f>
        <v>0</v>
      </c>
      <c r="T160" s="63">
        <f t="shared" si="31"/>
        <v>0</v>
      </c>
      <c r="U160" s="64">
        <f>IF(0&lt;Q160,+SUM($T$20:T160),0)</f>
        <v>0</v>
      </c>
      <c r="V160" s="63">
        <f t="shared" si="32"/>
        <v>0</v>
      </c>
    </row>
    <row r="161" spans="10:22" ht="18.95" customHeight="1">
      <c r="J161" s="86" t="str">
        <f t="shared" si="26"/>
        <v/>
      </c>
      <c r="K161" s="87">
        <f t="shared" si="27"/>
        <v>15</v>
      </c>
      <c r="L161" s="87">
        <f t="shared" si="33"/>
        <v>3</v>
      </c>
      <c r="M161" s="87">
        <f t="shared" si="28"/>
        <v>2031</v>
      </c>
      <c r="N161" s="87" t="str">
        <f t="shared" si="24"/>
        <v>15/3/2031</v>
      </c>
      <c r="O161" s="73" t="str">
        <f t="shared" si="29"/>
        <v/>
      </c>
      <c r="P161" s="74">
        <v>142</v>
      </c>
      <c r="Q161" s="75">
        <f t="shared" si="30"/>
        <v>0</v>
      </c>
      <c r="R161" s="54">
        <f t="shared" si="25"/>
        <v>0</v>
      </c>
      <c r="S161" s="76">
        <f>IF(0&lt;Q161,+SUM($R$20:R161),0)</f>
        <v>0</v>
      </c>
      <c r="T161" s="54">
        <f t="shared" si="31"/>
        <v>0</v>
      </c>
      <c r="U161" s="76">
        <f>IF(0&lt;Q161,+SUM($T$20:T161),0)</f>
        <v>0</v>
      </c>
      <c r="V161" s="54">
        <f t="shared" si="32"/>
        <v>0</v>
      </c>
    </row>
    <row r="162" spans="10:22" ht="18.95" customHeight="1">
      <c r="J162" s="86" t="str">
        <f t="shared" si="26"/>
        <v/>
      </c>
      <c r="K162" s="87">
        <f t="shared" si="27"/>
        <v>15</v>
      </c>
      <c r="L162" s="87">
        <f t="shared" si="33"/>
        <v>4</v>
      </c>
      <c r="M162" s="87">
        <f t="shared" si="28"/>
        <v>2031</v>
      </c>
      <c r="N162" s="87" t="str">
        <f t="shared" si="24"/>
        <v>15/4/2031</v>
      </c>
      <c r="O162" s="60" t="str">
        <f t="shared" si="29"/>
        <v/>
      </c>
      <c r="P162" s="61">
        <v>143</v>
      </c>
      <c r="Q162" s="62">
        <f t="shared" si="30"/>
        <v>0</v>
      </c>
      <c r="R162" s="63">
        <f t="shared" si="25"/>
        <v>0</v>
      </c>
      <c r="S162" s="64">
        <f>IF(0&lt;Q162,+SUM($R$20:R162),0)</f>
        <v>0</v>
      </c>
      <c r="T162" s="63">
        <f t="shared" si="31"/>
        <v>0</v>
      </c>
      <c r="U162" s="64">
        <f>IF(0&lt;Q162,+SUM($T$20:T162),0)</f>
        <v>0</v>
      </c>
      <c r="V162" s="63">
        <f t="shared" si="32"/>
        <v>0</v>
      </c>
    </row>
    <row r="163" spans="10:22" ht="18.95" customHeight="1">
      <c r="J163" s="86" t="str">
        <f t="shared" si="26"/>
        <v/>
      </c>
      <c r="K163" s="87">
        <f t="shared" si="27"/>
        <v>15</v>
      </c>
      <c r="L163" s="87">
        <f t="shared" si="33"/>
        <v>5</v>
      </c>
      <c r="M163" s="87">
        <f t="shared" si="28"/>
        <v>2031</v>
      </c>
      <c r="N163" s="87" t="str">
        <f t="shared" si="24"/>
        <v>15/5/2031</v>
      </c>
      <c r="O163" s="73" t="str">
        <f t="shared" si="29"/>
        <v/>
      </c>
      <c r="P163" s="74">
        <v>144</v>
      </c>
      <c r="Q163" s="75">
        <f t="shared" si="30"/>
        <v>0</v>
      </c>
      <c r="R163" s="54">
        <f t="shared" si="25"/>
        <v>0</v>
      </c>
      <c r="S163" s="76">
        <f>IF(0&lt;Q163,+SUM($R$20:R163),0)</f>
        <v>0</v>
      </c>
      <c r="T163" s="54">
        <f t="shared" si="31"/>
        <v>0</v>
      </c>
      <c r="U163" s="76">
        <f>IF(0&lt;Q163,+SUM($T$20:T163),0)</f>
        <v>0</v>
      </c>
      <c r="V163" s="54">
        <f t="shared" si="32"/>
        <v>0</v>
      </c>
    </row>
    <row r="164" spans="10:22" ht="18.95" customHeight="1">
      <c r="J164" s="86" t="str">
        <f t="shared" si="26"/>
        <v/>
      </c>
      <c r="K164" s="87">
        <f t="shared" si="27"/>
        <v>15</v>
      </c>
      <c r="L164" s="87">
        <f t="shared" si="33"/>
        <v>6</v>
      </c>
      <c r="M164" s="87">
        <f t="shared" si="28"/>
        <v>2031</v>
      </c>
      <c r="N164" s="87" t="str">
        <f t="shared" si="24"/>
        <v>15/6/2031</v>
      </c>
      <c r="O164" s="60" t="str">
        <f t="shared" si="29"/>
        <v/>
      </c>
      <c r="P164" s="61">
        <v>145</v>
      </c>
      <c r="Q164" s="62">
        <f t="shared" si="30"/>
        <v>0</v>
      </c>
      <c r="R164" s="63">
        <f t="shared" si="25"/>
        <v>0</v>
      </c>
      <c r="S164" s="64">
        <f>IF(0&lt;Q164,+SUM($R$20:R164),0)</f>
        <v>0</v>
      </c>
      <c r="T164" s="63">
        <f t="shared" si="31"/>
        <v>0</v>
      </c>
      <c r="U164" s="64">
        <f>IF(0&lt;Q164,+SUM($T$20:T164),0)</f>
        <v>0</v>
      </c>
      <c r="V164" s="63">
        <f t="shared" si="32"/>
        <v>0</v>
      </c>
    </row>
    <row r="165" spans="10:22" ht="18.95" customHeight="1">
      <c r="J165" s="86" t="str">
        <f t="shared" si="26"/>
        <v/>
      </c>
      <c r="K165" s="87">
        <f t="shared" si="27"/>
        <v>15</v>
      </c>
      <c r="L165" s="87">
        <f t="shared" si="33"/>
        <v>7</v>
      </c>
      <c r="M165" s="87">
        <f t="shared" si="28"/>
        <v>2031</v>
      </c>
      <c r="N165" s="87" t="str">
        <f t="shared" si="24"/>
        <v>15/7/2031</v>
      </c>
      <c r="O165" s="73" t="str">
        <f t="shared" si="29"/>
        <v/>
      </c>
      <c r="P165" s="74">
        <v>146</v>
      </c>
      <c r="Q165" s="75">
        <f t="shared" si="30"/>
        <v>0</v>
      </c>
      <c r="R165" s="54">
        <f t="shared" si="25"/>
        <v>0</v>
      </c>
      <c r="S165" s="76">
        <f>IF(0&lt;Q165,+SUM($R$20:R165),0)</f>
        <v>0</v>
      </c>
      <c r="T165" s="54">
        <f t="shared" si="31"/>
        <v>0</v>
      </c>
      <c r="U165" s="76">
        <f>IF(0&lt;Q165,+SUM($T$20:T165),0)</f>
        <v>0</v>
      </c>
      <c r="V165" s="54">
        <f t="shared" si="32"/>
        <v>0</v>
      </c>
    </row>
    <row r="166" spans="10:22" ht="18.95" customHeight="1">
      <c r="J166" s="86" t="str">
        <f t="shared" si="26"/>
        <v/>
      </c>
      <c r="K166" s="87">
        <f t="shared" si="27"/>
        <v>15</v>
      </c>
      <c r="L166" s="87">
        <f t="shared" si="33"/>
        <v>8</v>
      </c>
      <c r="M166" s="87">
        <f t="shared" si="28"/>
        <v>2031</v>
      </c>
      <c r="N166" s="87" t="str">
        <f t="shared" si="24"/>
        <v>15/8/2031</v>
      </c>
      <c r="O166" s="60" t="str">
        <f t="shared" si="29"/>
        <v/>
      </c>
      <c r="P166" s="61">
        <v>147</v>
      </c>
      <c r="Q166" s="62">
        <f t="shared" si="30"/>
        <v>0</v>
      </c>
      <c r="R166" s="63">
        <f t="shared" si="25"/>
        <v>0</v>
      </c>
      <c r="S166" s="64">
        <f>IF(0&lt;Q166,+SUM($R$20:R166),0)</f>
        <v>0</v>
      </c>
      <c r="T166" s="63">
        <f t="shared" si="31"/>
        <v>0</v>
      </c>
      <c r="U166" s="64">
        <f>IF(0&lt;Q166,+SUM($T$20:T166),0)</f>
        <v>0</v>
      </c>
      <c r="V166" s="63">
        <f t="shared" si="32"/>
        <v>0</v>
      </c>
    </row>
    <row r="167" spans="10:22" ht="18.95" customHeight="1">
      <c r="J167" s="86" t="str">
        <f t="shared" si="26"/>
        <v/>
      </c>
      <c r="K167" s="87">
        <f t="shared" si="27"/>
        <v>15</v>
      </c>
      <c r="L167" s="87">
        <f t="shared" si="33"/>
        <v>9</v>
      </c>
      <c r="M167" s="87">
        <f t="shared" si="28"/>
        <v>2031</v>
      </c>
      <c r="N167" s="87" t="str">
        <f t="shared" si="24"/>
        <v>15/9/2031</v>
      </c>
      <c r="O167" s="73" t="str">
        <f t="shared" si="29"/>
        <v/>
      </c>
      <c r="P167" s="74">
        <v>148</v>
      </c>
      <c r="Q167" s="75">
        <f t="shared" si="30"/>
        <v>0</v>
      </c>
      <c r="R167" s="54">
        <f t="shared" si="25"/>
        <v>0</v>
      </c>
      <c r="S167" s="76">
        <f>IF(0&lt;Q167,+SUM($R$20:R167),0)</f>
        <v>0</v>
      </c>
      <c r="T167" s="54">
        <f t="shared" si="31"/>
        <v>0</v>
      </c>
      <c r="U167" s="76">
        <f>IF(0&lt;Q167,+SUM($T$20:T167),0)</f>
        <v>0</v>
      </c>
      <c r="V167" s="54">
        <f t="shared" si="32"/>
        <v>0</v>
      </c>
    </row>
    <row r="168" spans="10:22" ht="18.95" customHeight="1">
      <c r="J168" s="86" t="str">
        <f t="shared" si="26"/>
        <v/>
      </c>
      <c r="K168" s="87">
        <f t="shared" si="27"/>
        <v>15</v>
      </c>
      <c r="L168" s="87">
        <f t="shared" si="33"/>
        <v>10</v>
      </c>
      <c r="M168" s="87">
        <f t="shared" si="28"/>
        <v>2031</v>
      </c>
      <c r="N168" s="87" t="str">
        <f t="shared" si="24"/>
        <v>15/10/2031</v>
      </c>
      <c r="O168" s="60" t="str">
        <f t="shared" si="29"/>
        <v/>
      </c>
      <c r="P168" s="61">
        <v>149</v>
      </c>
      <c r="Q168" s="62">
        <f t="shared" si="30"/>
        <v>0</v>
      </c>
      <c r="R168" s="63">
        <f t="shared" si="25"/>
        <v>0</v>
      </c>
      <c r="S168" s="64">
        <f>IF(0&lt;Q168,+SUM($R$20:R168),0)</f>
        <v>0</v>
      </c>
      <c r="T168" s="63">
        <f t="shared" si="31"/>
        <v>0</v>
      </c>
      <c r="U168" s="64">
        <f>IF(0&lt;Q168,+SUM($T$20:T168),0)</f>
        <v>0</v>
      </c>
      <c r="V168" s="63">
        <f t="shared" si="32"/>
        <v>0</v>
      </c>
    </row>
    <row r="169" spans="10:22" ht="18.95" customHeight="1">
      <c r="J169" s="86" t="str">
        <f t="shared" si="26"/>
        <v/>
      </c>
      <c r="K169" s="87">
        <f t="shared" si="27"/>
        <v>15</v>
      </c>
      <c r="L169" s="87">
        <f t="shared" si="33"/>
        <v>11</v>
      </c>
      <c r="M169" s="87">
        <f t="shared" si="28"/>
        <v>2031</v>
      </c>
      <c r="N169" s="87" t="str">
        <f t="shared" si="24"/>
        <v>15/11/2031</v>
      </c>
      <c r="O169" s="73" t="str">
        <f t="shared" si="29"/>
        <v/>
      </c>
      <c r="P169" s="74">
        <v>150</v>
      </c>
      <c r="Q169" s="75">
        <f t="shared" si="30"/>
        <v>0</v>
      </c>
      <c r="R169" s="54">
        <f t="shared" si="25"/>
        <v>0</v>
      </c>
      <c r="S169" s="76">
        <f>IF(0&lt;Q169,+SUM($R$20:R169),0)</f>
        <v>0</v>
      </c>
      <c r="T169" s="54">
        <f t="shared" si="31"/>
        <v>0</v>
      </c>
      <c r="U169" s="76">
        <f>IF(0&lt;Q169,+SUM($T$20:T169),0)</f>
        <v>0</v>
      </c>
      <c r="V169" s="54">
        <f t="shared" si="32"/>
        <v>0</v>
      </c>
    </row>
    <row r="170" spans="10:22" ht="18.95" customHeight="1">
      <c r="J170" s="86" t="str">
        <f t="shared" si="26"/>
        <v/>
      </c>
      <c r="K170" s="87">
        <f t="shared" si="27"/>
        <v>15</v>
      </c>
      <c r="L170" s="87">
        <f t="shared" si="33"/>
        <v>12</v>
      </c>
      <c r="M170" s="87">
        <f t="shared" si="28"/>
        <v>2031</v>
      </c>
      <c r="N170" s="87" t="str">
        <f t="shared" si="24"/>
        <v>15/12/2031</v>
      </c>
      <c r="O170" s="60" t="str">
        <f t="shared" si="29"/>
        <v/>
      </c>
      <c r="P170" s="61">
        <v>151</v>
      </c>
      <c r="Q170" s="62">
        <f t="shared" si="30"/>
        <v>0</v>
      </c>
      <c r="R170" s="63">
        <f t="shared" si="25"/>
        <v>0</v>
      </c>
      <c r="S170" s="64">
        <f>IF(0&lt;Q170,+SUM($R$20:R170),0)</f>
        <v>0</v>
      </c>
      <c r="T170" s="63">
        <f t="shared" si="31"/>
        <v>0</v>
      </c>
      <c r="U170" s="64">
        <f>IF(0&lt;Q170,+SUM($T$20:T170),0)</f>
        <v>0</v>
      </c>
      <c r="V170" s="63">
        <f t="shared" si="32"/>
        <v>0</v>
      </c>
    </row>
    <row r="171" spans="10:22" ht="18.95" customHeight="1">
      <c r="J171" s="86" t="str">
        <f t="shared" si="26"/>
        <v/>
      </c>
      <c r="K171" s="87">
        <f t="shared" si="27"/>
        <v>15</v>
      </c>
      <c r="L171" s="87">
        <f t="shared" si="33"/>
        <v>1</v>
      </c>
      <c r="M171" s="87">
        <f t="shared" si="28"/>
        <v>2032</v>
      </c>
      <c r="N171" s="87" t="str">
        <f t="shared" si="24"/>
        <v>15/1/2032</v>
      </c>
      <c r="O171" s="73" t="str">
        <f t="shared" si="29"/>
        <v/>
      </c>
      <c r="P171" s="74">
        <v>152</v>
      </c>
      <c r="Q171" s="75">
        <f t="shared" si="30"/>
        <v>0</v>
      </c>
      <c r="R171" s="54">
        <f t="shared" si="25"/>
        <v>0</v>
      </c>
      <c r="S171" s="76">
        <f>IF(0&lt;Q171,+SUM($R$20:R171),0)</f>
        <v>0</v>
      </c>
      <c r="T171" s="54">
        <f t="shared" si="31"/>
        <v>0</v>
      </c>
      <c r="U171" s="76">
        <f>IF(0&lt;Q171,+SUM($T$20:T171),0)</f>
        <v>0</v>
      </c>
      <c r="V171" s="54">
        <f t="shared" si="32"/>
        <v>0</v>
      </c>
    </row>
    <row r="172" spans="10:22" ht="18.95" customHeight="1">
      <c r="J172" s="86" t="str">
        <f t="shared" si="26"/>
        <v/>
      </c>
      <c r="K172" s="87">
        <f t="shared" si="27"/>
        <v>15</v>
      </c>
      <c r="L172" s="87">
        <f t="shared" si="33"/>
        <v>2</v>
      </c>
      <c r="M172" s="87">
        <f t="shared" si="28"/>
        <v>2032</v>
      </c>
      <c r="N172" s="87" t="str">
        <f t="shared" si="24"/>
        <v>15/2/2032</v>
      </c>
      <c r="O172" s="60" t="str">
        <f t="shared" si="29"/>
        <v/>
      </c>
      <c r="P172" s="61">
        <v>153</v>
      </c>
      <c r="Q172" s="62">
        <f t="shared" si="30"/>
        <v>0</v>
      </c>
      <c r="R172" s="63">
        <f t="shared" si="25"/>
        <v>0</v>
      </c>
      <c r="S172" s="64">
        <f>IF(0&lt;Q172,+SUM($R$20:R172),0)</f>
        <v>0</v>
      </c>
      <c r="T172" s="63">
        <f t="shared" si="31"/>
        <v>0</v>
      </c>
      <c r="U172" s="64">
        <f>IF(0&lt;Q172,+SUM($T$20:T172),0)</f>
        <v>0</v>
      </c>
      <c r="V172" s="63">
        <f t="shared" si="32"/>
        <v>0</v>
      </c>
    </row>
    <row r="173" spans="10:22" ht="18.95" customHeight="1">
      <c r="J173" s="86" t="str">
        <f t="shared" si="26"/>
        <v/>
      </c>
      <c r="K173" s="87">
        <f t="shared" si="27"/>
        <v>15</v>
      </c>
      <c r="L173" s="87">
        <f t="shared" si="33"/>
        <v>3</v>
      </c>
      <c r="M173" s="87">
        <f t="shared" si="28"/>
        <v>2032</v>
      </c>
      <c r="N173" s="87" t="str">
        <f t="shared" si="24"/>
        <v>15/3/2032</v>
      </c>
      <c r="O173" s="73" t="str">
        <f t="shared" si="29"/>
        <v/>
      </c>
      <c r="P173" s="74">
        <v>154</v>
      </c>
      <c r="Q173" s="75">
        <f t="shared" si="30"/>
        <v>0</v>
      </c>
      <c r="R173" s="54">
        <f t="shared" si="25"/>
        <v>0</v>
      </c>
      <c r="S173" s="76">
        <f>IF(0&lt;Q173,+SUM($R$20:R173),0)</f>
        <v>0</v>
      </c>
      <c r="T173" s="54">
        <f t="shared" si="31"/>
        <v>0</v>
      </c>
      <c r="U173" s="76">
        <f>IF(0&lt;Q173,+SUM($T$20:T173),0)</f>
        <v>0</v>
      </c>
      <c r="V173" s="54">
        <f t="shared" si="32"/>
        <v>0</v>
      </c>
    </row>
    <row r="174" spans="10:22" ht="18.95" customHeight="1">
      <c r="J174" s="86" t="str">
        <f t="shared" si="26"/>
        <v/>
      </c>
      <c r="K174" s="87">
        <f t="shared" si="27"/>
        <v>15</v>
      </c>
      <c r="L174" s="87">
        <f t="shared" si="33"/>
        <v>4</v>
      </c>
      <c r="M174" s="87">
        <f t="shared" si="28"/>
        <v>2032</v>
      </c>
      <c r="N174" s="87" t="str">
        <f t="shared" si="24"/>
        <v>15/4/2032</v>
      </c>
      <c r="O174" s="60" t="str">
        <f t="shared" si="29"/>
        <v/>
      </c>
      <c r="P174" s="61">
        <v>155</v>
      </c>
      <c r="Q174" s="62">
        <f t="shared" si="30"/>
        <v>0</v>
      </c>
      <c r="R174" s="63">
        <f t="shared" si="25"/>
        <v>0</v>
      </c>
      <c r="S174" s="64">
        <f>IF(0&lt;Q174,+SUM($R$20:R174),0)</f>
        <v>0</v>
      </c>
      <c r="T174" s="63">
        <f t="shared" si="31"/>
        <v>0</v>
      </c>
      <c r="U174" s="64">
        <f>IF(0&lt;Q174,+SUM($T$20:T174),0)</f>
        <v>0</v>
      </c>
      <c r="V174" s="63">
        <f t="shared" si="32"/>
        <v>0</v>
      </c>
    </row>
    <row r="175" spans="10:22" ht="18.95" customHeight="1">
      <c r="J175" s="86" t="str">
        <f t="shared" si="26"/>
        <v/>
      </c>
      <c r="K175" s="87">
        <f t="shared" si="27"/>
        <v>15</v>
      </c>
      <c r="L175" s="87">
        <f t="shared" si="33"/>
        <v>5</v>
      </c>
      <c r="M175" s="87">
        <f t="shared" si="28"/>
        <v>2032</v>
      </c>
      <c r="N175" s="87" t="str">
        <f t="shared" si="24"/>
        <v>15/5/2032</v>
      </c>
      <c r="O175" s="73" t="str">
        <f t="shared" si="29"/>
        <v/>
      </c>
      <c r="P175" s="74">
        <v>156</v>
      </c>
      <c r="Q175" s="75">
        <f t="shared" si="30"/>
        <v>0</v>
      </c>
      <c r="R175" s="54">
        <f t="shared" si="25"/>
        <v>0</v>
      </c>
      <c r="S175" s="76">
        <f>IF(0&lt;Q175,+SUM($R$20:R175),0)</f>
        <v>0</v>
      </c>
      <c r="T175" s="54">
        <f t="shared" si="31"/>
        <v>0</v>
      </c>
      <c r="U175" s="76">
        <f>IF(0&lt;Q175,+SUM($T$20:T175),0)</f>
        <v>0</v>
      </c>
      <c r="V175" s="54">
        <f t="shared" si="32"/>
        <v>0</v>
      </c>
    </row>
    <row r="176" spans="10:22" ht="18.95" customHeight="1">
      <c r="J176" s="86" t="str">
        <f t="shared" si="26"/>
        <v/>
      </c>
      <c r="K176" s="87">
        <f t="shared" si="27"/>
        <v>15</v>
      </c>
      <c r="L176" s="87">
        <f t="shared" si="33"/>
        <v>6</v>
      </c>
      <c r="M176" s="87">
        <f t="shared" si="28"/>
        <v>2032</v>
      </c>
      <c r="N176" s="87" t="str">
        <f t="shared" si="24"/>
        <v>15/6/2032</v>
      </c>
      <c r="O176" s="60" t="str">
        <f t="shared" si="29"/>
        <v/>
      </c>
      <c r="P176" s="61">
        <v>157</v>
      </c>
      <c r="Q176" s="62">
        <f t="shared" si="30"/>
        <v>0</v>
      </c>
      <c r="R176" s="63">
        <f t="shared" si="25"/>
        <v>0</v>
      </c>
      <c r="S176" s="64">
        <f>IF(0&lt;Q176,+SUM($R$20:R176),0)</f>
        <v>0</v>
      </c>
      <c r="T176" s="63">
        <f t="shared" si="31"/>
        <v>0</v>
      </c>
      <c r="U176" s="64">
        <f>IF(0&lt;Q176,+SUM($T$20:T176),0)</f>
        <v>0</v>
      </c>
      <c r="V176" s="63">
        <f t="shared" si="32"/>
        <v>0</v>
      </c>
    </row>
    <row r="177" spans="10:22" ht="18.95" customHeight="1">
      <c r="J177" s="86" t="str">
        <f t="shared" si="26"/>
        <v/>
      </c>
      <c r="K177" s="87">
        <f t="shared" si="27"/>
        <v>15</v>
      </c>
      <c r="L177" s="87">
        <f t="shared" si="33"/>
        <v>7</v>
      </c>
      <c r="M177" s="87">
        <f t="shared" si="28"/>
        <v>2032</v>
      </c>
      <c r="N177" s="87" t="str">
        <f t="shared" si="24"/>
        <v>15/7/2032</v>
      </c>
      <c r="O177" s="73" t="str">
        <f t="shared" si="29"/>
        <v/>
      </c>
      <c r="P177" s="74">
        <v>158</v>
      </c>
      <c r="Q177" s="75">
        <f t="shared" si="30"/>
        <v>0</v>
      </c>
      <c r="R177" s="54">
        <f t="shared" si="25"/>
        <v>0</v>
      </c>
      <c r="S177" s="76">
        <f>IF(0&lt;Q177,+SUM($R$20:R177),0)</f>
        <v>0</v>
      </c>
      <c r="T177" s="54">
        <f t="shared" si="31"/>
        <v>0</v>
      </c>
      <c r="U177" s="76">
        <f>IF(0&lt;Q177,+SUM($T$20:T177),0)</f>
        <v>0</v>
      </c>
      <c r="V177" s="54">
        <f t="shared" si="32"/>
        <v>0</v>
      </c>
    </row>
    <row r="178" spans="10:22" ht="18.95" customHeight="1">
      <c r="J178" s="86" t="str">
        <f t="shared" si="26"/>
        <v/>
      </c>
      <c r="K178" s="87">
        <f t="shared" si="27"/>
        <v>15</v>
      </c>
      <c r="L178" s="87">
        <f t="shared" si="33"/>
        <v>8</v>
      </c>
      <c r="M178" s="87">
        <f t="shared" si="28"/>
        <v>2032</v>
      </c>
      <c r="N178" s="87" t="str">
        <f t="shared" si="24"/>
        <v>15/8/2032</v>
      </c>
      <c r="O178" s="60" t="str">
        <f t="shared" si="29"/>
        <v/>
      </c>
      <c r="P178" s="61">
        <v>159</v>
      </c>
      <c r="Q178" s="62">
        <f t="shared" si="30"/>
        <v>0</v>
      </c>
      <c r="R178" s="63">
        <f t="shared" si="25"/>
        <v>0</v>
      </c>
      <c r="S178" s="64">
        <f>IF(0&lt;Q178,+SUM($R$20:R178),0)</f>
        <v>0</v>
      </c>
      <c r="T178" s="63">
        <f t="shared" si="31"/>
        <v>0</v>
      </c>
      <c r="U178" s="64">
        <f>IF(0&lt;Q178,+SUM($T$20:T178),0)</f>
        <v>0</v>
      </c>
      <c r="V178" s="63">
        <f t="shared" si="32"/>
        <v>0</v>
      </c>
    </row>
    <row r="179" spans="10:22" ht="18.95" customHeight="1">
      <c r="J179" s="86" t="str">
        <f t="shared" si="26"/>
        <v/>
      </c>
      <c r="K179" s="87">
        <f t="shared" si="27"/>
        <v>15</v>
      </c>
      <c r="L179" s="87">
        <f t="shared" si="33"/>
        <v>9</v>
      </c>
      <c r="M179" s="87">
        <f t="shared" si="28"/>
        <v>2032</v>
      </c>
      <c r="N179" s="87" t="str">
        <f t="shared" si="24"/>
        <v>15/9/2032</v>
      </c>
      <c r="O179" s="73" t="str">
        <f t="shared" si="29"/>
        <v/>
      </c>
      <c r="P179" s="74">
        <v>160</v>
      </c>
      <c r="Q179" s="75">
        <f t="shared" si="30"/>
        <v>0</v>
      </c>
      <c r="R179" s="54">
        <f t="shared" si="25"/>
        <v>0</v>
      </c>
      <c r="S179" s="76">
        <f>IF(0&lt;Q179,+SUM($R$20:R179),0)</f>
        <v>0</v>
      </c>
      <c r="T179" s="54">
        <f t="shared" si="31"/>
        <v>0</v>
      </c>
      <c r="U179" s="76">
        <f>IF(0&lt;Q179,+SUM($T$20:T179),0)</f>
        <v>0</v>
      </c>
      <c r="V179" s="54">
        <f t="shared" si="32"/>
        <v>0</v>
      </c>
    </row>
    <row r="180" spans="10:22" ht="18.95" customHeight="1">
      <c r="J180" s="86" t="str">
        <f t="shared" si="26"/>
        <v/>
      </c>
      <c r="K180" s="87">
        <f t="shared" si="27"/>
        <v>15</v>
      </c>
      <c r="L180" s="87">
        <f t="shared" si="33"/>
        <v>10</v>
      </c>
      <c r="M180" s="87">
        <f t="shared" si="28"/>
        <v>2032</v>
      </c>
      <c r="N180" s="87" t="str">
        <f t="shared" si="24"/>
        <v>15/10/2032</v>
      </c>
      <c r="O180" s="60" t="str">
        <f t="shared" si="29"/>
        <v/>
      </c>
      <c r="P180" s="61">
        <v>161</v>
      </c>
      <c r="Q180" s="62">
        <f t="shared" si="30"/>
        <v>0</v>
      </c>
      <c r="R180" s="63">
        <f t="shared" si="25"/>
        <v>0</v>
      </c>
      <c r="S180" s="64">
        <f>IF(0&lt;Q180,+SUM($R$20:R180),0)</f>
        <v>0</v>
      </c>
      <c r="T180" s="63">
        <f t="shared" si="31"/>
        <v>0</v>
      </c>
      <c r="U180" s="64">
        <f>IF(0&lt;Q180,+SUM($T$20:T180),0)</f>
        <v>0</v>
      </c>
      <c r="V180" s="63">
        <f t="shared" si="32"/>
        <v>0</v>
      </c>
    </row>
    <row r="181" spans="10:22" ht="18.95" customHeight="1">
      <c r="J181" s="86" t="str">
        <f t="shared" si="26"/>
        <v/>
      </c>
      <c r="K181" s="87">
        <f t="shared" si="27"/>
        <v>15</v>
      </c>
      <c r="L181" s="87">
        <f t="shared" si="33"/>
        <v>11</v>
      </c>
      <c r="M181" s="87">
        <f t="shared" si="28"/>
        <v>2032</v>
      </c>
      <c r="N181" s="87" t="str">
        <f t="shared" si="24"/>
        <v>15/11/2032</v>
      </c>
      <c r="O181" s="73" t="str">
        <f t="shared" si="29"/>
        <v/>
      </c>
      <c r="P181" s="74">
        <v>162</v>
      </c>
      <c r="Q181" s="75">
        <f t="shared" si="30"/>
        <v>0</v>
      </c>
      <c r="R181" s="54">
        <f t="shared" si="25"/>
        <v>0</v>
      </c>
      <c r="S181" s="76">
        <f>IF(0&lt;Q181,+SUM($R$20:R181),0)</f>
        <v>0</v>
      </c>
      <c r="T181" s="54">
        <f t="shared" si="31"/>
        <v>0</v>
      </c>
      <c r="U181" s="76">
        <f>IF(0&lt;Q181,+SUM($T$20:T181),0)</f>
        <v>0</v>
      </c>
      <c r="V181" s="54">
        <f t="shared" si="32"/>
        <v>0</v>
      </c>
    </row>
    <row r="182" spans="10:22" ht="18.95" customHeight="1">
      <c r="J182" s="86" t="str">
        <f t="shared" si="26"/>
        <v/>
      </c>
      <c r="K182" s="87">
        <f t="shared" si="27"/>
        <v>15</v>
      </c>
      <c r="L182" s="87">
        <f t="shared" si="33"/>
        <v>12</v>
      </c>
      <c r="M182" s="87">
        <f t="shared" si="28"/>
        <v>2032</v>
      </c>
      <c r="N182" s="87" t="str">
        <f t="shared" si="24"/>
        <v>15/12/2032</v>
      </c>
      <c r="O182" s="60" t="str">
        <f t="shared" si="29"/>
        <v/>
      </c>
      <c r="P182" s="61">
        <v>163</v>
      </c>
      <c r="Q182" s="62">
        <f t="shared" si="30"/>
        <v>0</v>
      </c>
      <c r="R182" s="63">
        <f t="shared" si="25"/>
        <v>0</v>
      </c>
      <c r="S182" s="64">
        <f>IF(0&lt;Q182,+SUM($R$20:R182),0)</f>
        <v>0</v>
      </c>
      <c r="T182" s="63">
        <f t="shared" si="31"/>
        <v>0</v>
      </c>
      <c r="U182" s="64">
        <f>IF(0&lt;Q182,+SUM($T$20:T182),0)</f>
        <v>0</v>
      </c>
      <c r="V182" s="63">
        <f t="shared" si="32"/>
        <v>0</v>
      </c>
    </row>
    <row r="183" spans="10:22" ht="18.95" customHeight="1">
      <c r="J183" s="86" t="str">
        <f t="shared" si="26"/>
        <v/>
      </c>
      <c r="K183" s="87">
        <f t="shared" si="27"/>
        <v>15</v>
      </c>
      <c r="L183" s="87">
        <f t="shared" si="33"/>
        <v>1</v>
      </c>
      <c r="M183" s="87">
        <f t="shared" si="28"/>
        <v>2033</v>
      </c>
      <c r="N183" s="87" t="str">
        <f t="shared" si="24"/>
        <v>15/1/2033</v>
      </c>
      <c r="O183" s="73" t="str">
        <f t="shared" si="29"/>
        <v/>
      </c>
      <c r="P183" s="74">
        <v>164</v>
      </c>
      <c r="Q183" s="75">
        <f t="shared" si="30"/>
        <v>0</v>
      </c>
      <c r="R183" s="54">
        <f t="shared" si="25"/>
        <v>0</v>
      </c>
      <c r="S183" s="76">
        <f>IF(0&lt;Q183,+SUM($R$20:R183),0)</f>
        <v>0</v>
      </c>
      <c r="T183" s="54">
        <f t="shared" si="31"/>
        <v>0</v>
      </c>
      <c r="U183" s="76">
        <f>IF(0&lt;Q183,+SUM($T$20:T183),0)</f>
        <v>0</v>
      </c>
      <c r="V183" s="54">
        <f t="shared" si="32"/>
        <v>0</v>
      </c>
    </row>
    <row r="184" spans="10:22" ht="18.95" customHeight="1">
      <c r="J184" s="86" t="str">
        <f t="shared" si="26"/>
        <v/>
      </c>
      <c r="K184" s="87">
        <f t="shared" si="27"/>
        <v>15</v>
      </c>
      <c r="L184" s="87">
        <f t="shared" si="33"/>
        <v>2</v>
      </c>
      <c r="M184" s="87">
        <f t="shared" si="28"/>
        <v>2033</v>
      </c>
      <c r="N184" s="87" t="str">
        <f t="shared" si="24"/>
        <v>15/2/2033</v>
      </c>
      <c r="O184" s="60" t="str">
        <f t="shared" si="29"/>
        <v/>
      </c>
      <c r="P184" s="61">
        <v>165</v>
      </c>
      <c r="Q184" s="62">
        <f t="shared" si="30"/>
        <v>0</v>
      </c>
      <c r="R184" s="63">
        <f t="shared" si="25"/>
        <v>0</v>
      </c>
      <c r="S184" s="64">
        <f>IF(0&lt;Q184,+SUM($R$20:R184),0)</f>
        <v>0</v>
      </c>
      <c r="T184" s="63">
        <f t="shared" si="31"/>
        <v>0</v>
      </c>
      <c r="U184" s="64">
        <f>IF(0&lt;Q184,+SUM($T$20:T184),0)</f>
        <v>0</v>
      </c>
      <c r="V184" s="63">
        <f t="shared" si="32"/>
        <v>0</v>
      </c>
    </row>
    <row r="185" spans="10:22" ht="18.95" customHeight="1">
      <c r="J185" s="86" t="str">
        <f t="shared" si="26"/>
        <v/>
      </c>
      <c r="K185" s="87">
        <f t="shared" si="27"/>
        <v>15</v>
      </c>
      <c r="L185" s="87">
        <f t="shared" si="33"/>
        <v>3</v>
      </c>
      <c r="M185" s="87">
        <f t="shared" si="28"/>
        <v>2033</v>
      </c>
      <c r="N185" s="87" t="str">
        <f t="shared" si="24"/>
        <v>15/3/2033</v>
      </c>
      <c r="O185" s="73" t="str">
        <f t="shared" si="29"/>
        <v/>
      </c>
      <c r="P185" s="74">
        <v>166</v>
      </c>
      <c r="Q185" s="75">
        <f t="shared" si="30"/>
        <v>0</v>
      </c>
      <c r="R185" s="54">
        <f t="shared" si="25"/>
        <v>0</v>
      </c>
      <c r="S185" s="76">
        <f>IF(0&lt;Q185,+SUM($R$20:R185),0)</f>
        <v>0</v>
      </c>
      <c r="T185" s="54">
        <f t="shared" si="31"/>
        <v>0</v>
      </c>
      <c r="U185" s="76">
        <f>IF(0&lt;Q185,+SUM($T$20:T185),0)</f>
        <v>0</v>
      </c>
      <c r="V185" s="54">
        <f t="shared" si="32"/>
        <v>0</v>
      </c>
    </row>
    <row r="186" spans="10:22" ht="18.95" customHeight="1">
      <c r="J186" s="86" t="str">
        <f t="shared" si="26"/>
        <v/>
      </c>
      <c r="K186" s="87">
        <f t="shared" si="27"/>
        <v>15</v>
      </c>
      <c r="L186" s="87">
        <f t="shared" si="33"/>
        <v>4</v>
      </c>
      <c r="M186" s="87">
        <f t="shared" si="28"/>
        <v>2033</v>
      </c>
      <c r="N186" s="87" t="str">
        <f t="shared" si="24"/>
        <v>15/4/2033</v>
      </c>
      <c r="O186" s="60" t="str">
        <f t="shared" si="29"/>
        <v/>
      </c>
      <c r="P186" s="61">
        <v>167</v>
      </c>
      <c r="Q186" s="62">
        <f t="shared" si="30"/>
        <v>0</v>
      </c>
      <c r="R186" s="63">
        <f t="shared" si="25"/>
        <v>0</v>
      </c>
      <c r="S186" s="64">
        <f>IF(0&lt;Q186,+SUM($R$20:R186),0)</f>
        <v>0</v>
      </c>
      <c r="T186" s="63">
        <f t="shared" si="31"/>
        <v>0</v>
      </c>
      <c r="U186" s="64">
        <f>IF(0&lt;Q186,+SUM($T$20:T186),0)</f>
        <v>0</v>
      </c>
      <c r="V186" s="63">
        <f t="shared" si="32"/>
        <v>0</v>
      </c>
    </row>
    <row r="187" spans="10:22" ht="18.95" customHeight="1">
      <c r="J187" s="86" t="str">
        <f t="shared" si="26"/>
        <v/>
      </c>
      <c r="K187" s="87">
        <f t="shared" si="27"/>
        <v>15</v>
      </c>
      <c r="L187" s="87">
        <f t="shared" si="33"/>
        <v>5</v>
      </c>
      <c r="M187" s="87">
        <f t="shared" si="28"/>
        <v>2033</v>
      </c>
      <c r="N187" s="87" t="str">
        <f t="shared" si="24"/>
        <v>15/5/2033</v>
      </c>
      <c r="O187" s="73" t="str">
        <f t="shared" si="29"/>
        <v/>
      </c>
      <c r="P187" s="74">
        <v>168</v>
      </c>
      <c r="Q187" s="75">
        <f t="shared" si="30"/>
        <v>0</v>
      </c>
      <c r="R187" s="54">
        <f t="shared" si="25"/>
        <v>0</v>
      </c>
      <c r="S187" s="76">
        <f>IF(0&lt;Q187,+SUM($R$20:R187),0)</f>
        <v>0</v>
      </c>
      <c r="T187" s="54">
        <f t="shared" si="31"/>
        <v>0</v>
      </c>
      <c r="U187" s="76">
        <f>IF(0&lt;Q187,+SUM($T$20:T187),0)</f>
        <v>0</v>
      </c>
      <c r="V187" s="54">
        <f t="shared" si="32"/>
        <v>0</v>
      </c>
    </row>
    <row r="188" spans="10:22" ht="18.95" customHeight="1">
      <c r="J188" s="86" t="str">
        <f t="shared" si="26"/>
        <v/>
      </c>
      <c r="K188" s="87">
        <f t="shared" si="27"/>
        <v>15</v>
      </c>
      <c r="L188" s="87">
        <f t="shared" si="33"/>
        <v>6</v>
      </c>
      <c r="M188" s="87">
        <f t="shared" si="28"/>
        <v>2033</v>
      </c>
      <c r="N188" s="87" t="str">
        <f t="shared" si="24"/>
        <v>15/6/2033</v>
      </c>
      <c r="O188" s="60" t="str">
        <f t="shared" si="29"/>
        <v/>
      </c>
      <c r="P188" s="61">
        <v>169</v>
      </c>
      <c r="Q188" s="62">
        <f t="shared" si="30"/>
        <v>0</v>
      </c>
      <c r="R188" s="63">
        <f t="shared" si="25"/>
        <v>0</v>
      </c>
      <c r="S188" s="64">
        <f>IF(0&lt;Q188,+SUM($R$20:R188),0)</f>
        <v>0</v>
      </c>
      <c r="T188" s="63">
        <f t="shared" si="31"/>
        <v>0</v>
      </c>
      <c r="U188" s="64">
        <f>IF(0&lt;Q188,+SUM($T$20:T188),0)</f>
        <v>0</v>
      </c>
      <c r="V188" s="63">
        <f t="shared" si="32"/>
        <v>0</v>
      </c>
    </row>
    <row r="189" spans="10:22" ht="18.95" customHeight="1">
      <c r="J189" s="86" t="str">
        <f t="shared" si="26"/>
        <v/>
      </c>
      <c r="K189" s="87">
        <f t="shared" si="27"/>
        <v>15</v>
      </c>
      <c r="L189" s="87">
        <f t="shared" si="33"/>
        <v>7</v>
      </c>
      <c r="M189" s="87">
        <f t="shared" si="28"/>
        <v>2033</v>
      </c>
      <c r="N189" s="87" t="str">
        <f t="shared" si="24"/>
        <v>15/7/2033</v>
      </c>
      <c r="O189" s="73" t="str">
        <f t="shared" si="29"/>
        <v/>
      </c>
      <c r="P189" s="74">
        <v>170</v>
      </c>
      <c r="Q189" s="75">
        <f t="shared" si="30"/>
        <v>0</v>
      </c>
      <c r="R189" s="54">
        <f t="shared" si="25"/>
        <v>0</v>
      </c>
      <c r="S189" s="76">
        <f>IF(0&lt;Q189,+SUM($R$20:R189),0)</f>
        <v>0</v>
      </c>
      <c r="T189" s="54">
        <f t="shared" si="31"/>
        <v>0</v>
      </c>
      <c r="U189" s="76">
        <f>IF(0&lt;Q189,+SUM($T$20:T189),0)</f>
        <v>0</v>
      </c>
      <c r="V189" s="54">
        <f t="shared" si="32"/>
        <v>0</v>
      </c>
    </row>
    <row r="190" spans="10:22" ht="18.95" customHeight="1">
      <c r="J190" s="86" t="str">
        <f t="shared" si="26"/>
        <v/>
      </c>
      <c r="K190" s="87">
        <f t="shared" si="27"/>
        <v>15</v>
      </c>
      <c r="L190" s="87">
        <f t="shared" si="33"/>
        <v>8</v>
      </c>
      <c r="M190" s="87">
        <f t="shared" si="28"/>
        <v>2033</v>
      </c>
      <c r="N190" s="87" t="str">
        <f t="shared" si="24"/>
        <v>15/8/2033</v>
      </c>
      <c r="O190" s="60" t="str">
        <f t="shared" si="29"/>
        <v/>
      </c>
      <c r="P190" s="61">
        <v>171</v>
      </c>
      <c r="Q190" s="62">
        <f t="shared" si="30"/>
        <v>0</v>
      </c>
      <c r="R190" s="63">
        <f t="shared" si="25"/>
        <v>0</v>
      </c>
      <c r="S190" s="64">
        <f>IF(0&lt;Q190,+SUM($R$20:R190),0)</f>
        <v>0</v>
      </c>
      <c r="T190" s="63">
        <f t="shared" si="31"/>
        <v>0</v>
      </c>
      <c r="U190" s="64">
        <f>IF(0&lt;Q190,+SUM($T$20:T190),0)</f>
        <v>0</v>
      </c>
      <c r="V190" s="63">
        <f t="shared" si="32"/>
        <v>0</v>
      </c>
    </row>
    <row r="191" spans="10:22" ht="18.95" customHeight="1">
      <c r="J191" s="86" t="str">
        <f t="shared" si="26"/>
        <v/>
      </c>
      <c r="K191" s="87">
        <f t="shared" si="27"/>
        <v>15</v>
      </c>
      <c r="L191" s="87">
        <f t="shared" si="33"/>
        <v>9</v>
      </c>
      <c r="M191" s="87">
        <f t="shared" si="28"/>
        <v>2033</v>
      </c>
      <c r="N191" s="87" t="str">
        <f t="shared" si="24"/>
        <v>15/9/2033</v>
      </c>
      <c r="O191" s="73" t="str">
        <f t="shared" si="29"/>
        <v/>
      </c>
      <c r="P191" s="74">
        <v>172</v>
      </c>
      <c r="Q191" s="75">
        <f t="shared" si="30"/>
        <v>0</v>
      </c>
      <c r="R191" s="54">
        <f t="shared" si="25"/>
        <v>0</v>
      </c>
      <c r="S191" s="76">
        <f>IF(0&lt;Q191,+SUM($R$20:R191),0)</f>
        <v>0</v>
      </c>
      <c r="T191" s="54">
        <f t="shared" si="31"/>
        <v>0</v>
      </c>
      <c r="U191" s="76">
        <f>IF(0&lt;Q191,+SUM($T$20:T191),0)</f>
        <v>0</v>
      </c>
      <c r="V191" s="54">
        <f t="shared" si="32"/>
        <v>0</v>
      </c>
    </row>
    <row r="192" spans="10:22" ht="18.95" customHeight="1">
      <c r="J192" s="86" t="str">
        <f t="shared" si="26"/>
        <v/>
      </c>
      <c r="K192" s="87">
        <f t="shared" si="27"/>
        <v>15</v>
      </c>
      <c r="L192" s="87">
        <f t="shared" si="33"/>
        <v>10</v>
      </c>
      <c r="M192" s="87">
        <f t="shared" si="28"/>
        <v>2033</v>
      </c>
      <c r="N192" s="87" t="str">
        <f t="shared" si="24"/>
        <v>15/10/2033</v>
      </c>
      <c r="O192" s="60" t="str">
        <f t="shared" si="29"/>
        <v/>
      </c>
      <c r="P192" s="61">
        <v>173</v>
      </c>
      <c r="Q192" s="62">
        <f t="shared" si="30"/>
        <v>0</v>
      </c>
      <c r="R192" s="63">
        <f t="shared" si="25"/>
        <v>0</v>
      </c>
      <c r="S192" s="64">
        <f>IF(0&lt;Q192,+SUM($R$20:R192),0)</f>
        <v>0</v>
      </c>
      <c r="T192" s="63">
        <f t="shared" si="31"/>
        <v>0</v>
      </c>
      <c r="U192" s="64">
        <f>IF(0&lt;Q192,+SUM($T$20:T192),0)</f>
        <v>0</v>
      </c>
      <c r="V192" s="63">
        <f t="shared" si="32"/>
        <v>0</v>
      </c>
    </row>
    <row r="193" spans="10:22" ht="18.95" customHeight="1">
      <c r="J193" s="86" t="str">
        <f t="shared" si="26"/>
        <v/>
      </c>
      <c r="K193" s="87">
        <f t="shared" si="27"/>
        <v>15</v>
      </c>
      <c r="L193" s="87">
        <f t="shared" si="33"/>
        <v>11</v>
      </c>
      <c r="M193" s="87">
        <f t="shared" si="28"/>
        <v>2033</v>
      </c>
      <c r="N193" s="87" t="str">
        <f t="shared" si="24"/>
        <v>15/11/2033</v>
      </c>
      <c r="O193" s="73" t="str">
        <f t="shared" si="29"/>
        <v/>
      </c>
      <c r="P193" s="74">
        <v>174</v>
      </c>
      <c r="Q193" s="75">
        <f t="shared" si="30"/>
        <v>0</v>
      </c>
      <c r="R193" s="54">
        <f t="shared" si="25"/>
        <v>0</v>
      </c>
      <c r="S193" s="76">
        <f>IF(0&lt;Q193,+SUM($R$20:R193),0)</f>
        <v>0</v>
      </c>
      <c r="T193" s="54">
        <f t="shared" si="31"/>
        <v>0</v>
      </c>
      <c r="U193" s="76">
        <f>IF(0&lt;Q193,+SUM($T$20:T193),0)</f>
        <v>0</v>
      </c>
      <c r="V193" s="54">
        <f t="shared" si="32"/>
        <v>0</v>
      </c>
    </row>
    <row r="194" spans="10:22" ht="18.95" customHeight="1">
      <c r="J194" s="86" t="str">
        <f t="shared" si="26"/>
        <v/>
      </c>
      <c r="K194" s="87">
        <f t="shared" si="27"/>
        <v>15</v>
      </c>
      <c r="L194" s="87">
        <f t="shared" si="33"/>
        <v>12</v>
      </c>
      <c r="M194" s="87">
        <f t="shared" si="28"/>
        <v>2033</v>
      </c>
      <c r="N194" s="87" t="str">
        <f t="shared" si="24"/>
        <v>15/12/2033</v>
      </c>
      <c r="O194" s="60" t="str">
        <f t="shared" si="29"/>
        <v/>
      </c>
      <c r="P194" s="61">
        <v>175</v>
      </c>
      <c r="Q194" s="62">
        <f t="shared" si="30"/>
        <v>0</v>
      </c>
      <c r="R194" s="63">
        <f t="shared" si="25"/>
        <v>0</v>
      </c>
      <c r="S194" s="64">
        <f>IF(0&lt;Q194,+SUM($R$20:R194),0)</f>
        <v>0</v>
      </c>
      <c r="T194" s="63">
        <f t="shared" si="31"/>
        <v>0</v>
      </c>
      <c r="U194" s="64">
        <f>IF(0&lt;Q194,+SUM($T$20:T194),0)</f>
        <v>0</v>
      </c>
      <c r="V194" s="63">
        <f t="shared" si="32"/>
        <v>0</v>
      </c>
    </row>
    <row r="195" spans="10:22" ht="18.95" customHeight="1">
      <c r="J195" s="86" t="str">
        <f t="shared" si="26"/>
        <v/>
      </c>
      <c r="K195" s="87">
        <f t="shared" si="27"/>
        <v>15</v>
      </c>
      <c r="L195" s="87">
        <f t="shared" si="33"/>
        <v>1</v>
      </c>
      <c r="M195" s="87">
        <f t="shared" si="28"/>
        <v>2034</v>
      </c>
      <c r="N195" s="87" t="str">
        <f t="shared" si="24"/>
        <v>15/1/2034</v>
      </c>
      <c r="O195" s="73" t="str">
        <f t="shared" si="29"/>
        <v/>
      </c>
      <c r="P195" s="74">
        <v>176</v>
      </c>
      <c r="Q195" s="75">
        <f t="shared" si="30"/>
        <v>0</v>
      </c>
      <c r="R195" s="54">
        <f t="shared" si="25"/>
        <v>0</v>
      </c>
      <c r="S195" s="76">
        <f>IF(0&lt;Q195,+SUM($R$20:R195),0)</f>
        <v>0</v>
      </c>
      <c r="T195" s="54">
        <f t="shared" si="31"/>
        <v>0</v>
      </c>
      <c r="U195" s="76">
        <f>IF(0&lt;Q195,+SUM($T$20:T195),0)</f>
        <v>0</v>
      </c>
      <c r="V195" s="54">
        <f t="shared" si="32"/>
        <v>0</v>
      </c>
    </row>
    <row r="196" spans="10:22" ht="18.95" customHeight="1">
      <c r="J196" s="86" t="str">
        <f t="shared" si="26"/>
        <v/>
      </c>
      <c r="K196" s="87">
        <f t="shared" si="27"/>
        <v>15</v>
      </c>
      <c r="L196" s="87">
        <f t="shared" si="33"/>
        <v>2</v>
      </c>
      <c r="M196" s="87">
        <f t="shared" si="28"/>
        <v>2034</v>
      </c>
      <c r="N196" s="87" t="str">
        <f t="shared" si="24"/>
        <v>15/2/2034</v>
      </c>
      <c r="O196" s="60" t="str">
        <f t="shared" si="29"/>
        <v/>
      </c>
      <c r="P196" s="61">
        <v>177</v>
      </c>
      <c r="Q196" s="62">
        <f t="shared" si="30"/>
        <v>0</v>
      </c>
      <c r="R196" s="63">
        <f t="shared" si="25"/>
        <v>0</v>
      </c>
      <c r="S196" s="64">
        <f>IF(0&lt;Q196,+SUM($R$20:R196),0)</f>
        <v>0</v>
      </c>
      <c r="T196" s="63">
        <f t="shared" si="31"/>
        <v>0</v>
      </c>
      <c r="U196" s="64">
        <f>IF(0&lt;Q196,+SUM($T$20:T196),0)</f>
        <v>0</v>
      </c>
      <c r="V196" s="63">
        <f t="shared" si="32"/>
        <v>0</v>
      </c>
    </row>
    <row r="197" spans="10:22" ht="18.95" customHeight="1">
      <c r="J197" s="86" t="str">
        <f t="shared" si="26"/>
        <v/>
      </c>
      <c r="K197" s="87">
        <f t="shared" si="27"/>
        <v>15</v>
      </c>
      <c r="L197" s="87">
        <f t="shared" si="33"/>
        <v>3</v>
      </c>
      <c r="M197" s="87">
        <f t="shared" si="28"/>
        <v>2034</v>
      </c>
      <c r="N197" s="87" t="str">
        <f t="shared" si="24"/>
        <v>15/3/2034</v>
      </c>
      <c r="O197" s="73" t="str">
        <f t="shared" si="29"/>
        <v/>
      </c>
      <c r="P197" s="74">
        <v>178</v>
      </c>
      <c r="Q197" s="75">
        <f t="shared" si="30"/>
        <v>0</v>
      </c>
      <c r="R197" s="54">
        <f t="shared" si="25"/>
        <v>0</v>
      </c>
      <c r="S197" s="76">
        <f>IF(0&lt;Q197,+SUM($R$20:R197),0)</f>
        <v>0</v>
      </c>
      <c r="T197" s="54">
        <f t="shared" si="31"/>
        <v>0</v>
      </c>
      <c r="U197" s="76">
        <f>IF(0&lt;Q197,+SUM($T$20:T197),0)</f>
        <v>0</v>
      </c>
      <c r="V197" s="54">
        <f t="shared" si="32"/>
        <v>0</v>
      </c>
    </row>
    <row r="198" spans="10:22" ht="18.95" customHeight="1">
      <c r="J198" s="86" t="str">
        <f t="shared" si="26"/>
        <v/>
      </c>
      <c r="K198" s="87">
        <f t="shared" si="27"/>
        <v>15</v>
      </c>
      <c r="L198" s="87">
        <f t="shared" si="33"/>
        <v>4</v>
      </c>
      <c r="M198" s="87">
        <f t="shared" si="28"/>
        <v>2034</v>
      </c>
      <c r="N198" s="87" t="str">
        <f t="shared" si="24"/>
        <v>15/4/2034</v>
      </c>
      <c r="O198" s="60" t="str">
        <f t="shared" si="29"/>
        <v/>
      </c>
      <c r="P198" s="61">
        <v>179</v>
      </c>
      <c r="Q198" s="62">
        <f t="shared" si="30"/>
        <v>0</v>
      </c>
      <c r="R198" s="63">
        <f t="shared" si="25"/>
        <v>0</v>
      </c>
      <c r="S198" s="64">
        <f>IF(0&lt;Q198,+SUM($R$20:R198),0)</f>
        <v>0</v>
      </c>
      <c r="T198" s="63">
        <f t="shared" si="31"/>
        <v>0</v>
      </c>
      <c r="U198" s="64">
        <f>IF(0&lt;Q198,+SUM($T$20:T198),0)</f>
        <v>0</v>
      </c>
      <c r="V198" s="63">
        <f t="shared" si="32"/>
        <v>0</v>
      </c>
    </row>
    <row r="199" spans="10:22" ht="18.95" customHeight="1">
      <c r="J199" s="86" t="str">
        <f t="shared" si="26"/>
        <v/>
      </c>
      <c r="K199" s="87">
        <f t="shared" si="27"/>
        <v>15</v>
      </c>
      <c r="L199" s="87">
        <f t="shared" si="33"/>
        <v>5</v>
      </c>
      <c r="M199" s="87">
        <f t="shared" si="28"/>
        <v>2034</v>
      </c>
      <c r="N199" s="87" t="str">
        <f t="shared" si="24"/>
        <v>15/5/2034</v>
      </c>
      <c r="O199" s="73" t="str">
        <f t="shared" si="29"/>
        <v/>
      </c>
      <c r="P199" s="74">
        <v>180</v>
      </c>
      <c r="Q199" s="75">
        <f t="shared" si="30"/>
        <v>0</v>
      </c>
      <c r="R199" s="54">
        <f t="shared" si="25"/>
        <v>0</v>
      </c>
      <c r="S199" s="76">
        <f>IF(0&lt;Q199,+SUM($R$20:R199),0)</f>
        <v>0</v>
      </c>
      <c r="T199" s="54">
        <f t="shared" si="31"/>
        <v>0</v>
      </c>
      <c r="U199" s="76">
        <f>IF(0&lt;Q199,+SUM($T$20:T199),0)</f>
        <v>0</v>
      </c>
      <c r="V199" s="54">
        <f t="shared" si="32"/>
        <v>0</v>
      </c>
    </row>
    <row r="200" spans="10:22" ht="18.95" customHeight="1">
      <c r="J200" s="86" t="str">
        <f t="shared" si="26"/>
        <v/>
      </c>
      <c r="K200" s="87">
        <f t="shared" si="27"/>
        <v>15</v>
      </c>
      <c r="L200" s="87">
        <f t="shared" si="33"/>
        <v>6</v>
      </c>
      <c r="M200" s="87">
        <f t="shared" si="28"/>
        <v>2034</v>
      </c>
      <c r="N200" s="87" t="str">
        <f t="shared" si="24"/>
        <v>15/6/2034</v>
      </c>
      <c r="O200" s="60" t="str">
        <f t="shared" si="29"/>
        <v/>
      </c>
      <c r="P200" s="61">
        <v>181</v>
      </c>
      <c r="Q200" s="62">
        <f t="shared" si="30"/>
        <v>0</v>
      </c>
      <c r="R200" s="63">
        <f t="shared" si="25"/>
        <v>0</v>
      </c>
      <c r="S200" s="64">
        <f>IF(0&lt;Q200,+SUM($R$20:R200),0)</f>
        <v>0</v>
      </c>
      <c r="T200" s="63">
        <f t="shared" si="31"/>
        <v>0</v>
      </c>
      <c r="U200" s="64">
        <f>IF(0&lt;Q200,+SUM($T$20:T200),0)</f>
        <v>0</v>
      </c>
      <c r="V200" s="63">
        <f t="shared" si="32"/>
        <v>0</v>
      </c>
    </row>
    <row r="201" spans="10:22" ht="18.95" customHeight="1">
      <c r="J201" s="86" t="str">
        <f t="shared" si="26"/>
        <v/>
      </c>
      <c r="K201" s="87">
        <f t="shared" si="27"/>
        <v>15</v>
      </c>
      <c r="L201" s="87">
        <f t="shared" si="33"/>
        <v>7</v>
      </c>
      <c r="M201" s="87">
        <f t="shared" si="28"/>
        <v>2034</v>
      </c>
      <c r="N201" s="87" t="str">
        <f t="shared" si="24"/>
        <v>15/7/2034</v>
      </c>
      <c r="O201" s="73" t="str">
        <f t="shared" si="29"/>
        <v/>
      </c>
      <c r="P201" s="74">
        <v>182</v>
      </c>
      <c r="Q201" s="75">
        <f t="shared" si="30"/>
        <v>0</v>
      </c>
      <c r="R201" s="54">
        <f t="shared" si="25"/>
        <v>0</v>
      </c>
      <c r="S201" s="76">
        <f>IF(0&lt;Q201,+SUM($R$20:R201),0)</f>
        <v>0</v>
      </c>
      <c r="T201" s="54">
        <f t="shared" si="31"/>
        <v>0</v>
      </c>
      <c r="U201" s="76">
        <f>IF(0&lt;Q201,+SUM($T$20:T201),0)</f>
        <v>0</v>
      </c>
      <c r="V201" s="54">
        <f t="shared" si="32"/>
        <v>0</v>
      </c>
    </row>
    <row r="202" spans="10:22" ht="18.95" customHeight="1">
      <c r="J202" s="86" t="str">
        <f t="shared" si="26"/>
        <v/>
      </c>
      <c r="K202" s="87">
        <f t="shared" si="27"/>
        <v>15</v>
      </c>
      <c r="L202" s="87">
        <f t="shared" si="33"/>
        <v>8</v>
      </c>
      <c r="M202" s="87">
        <f t="shared" si="28"/>
        <v>2034</v>
      </c>
      <c r="N202" s="87" t="str">
        <f t="shared" si="24"/>
        <v>15/8/2034</v>
      </c>
      <c r="O202" s="60" t="str">
        <f t="shared" si="29"/>
        <v/>
      </c>
      <c r="P202" s="61">
        <v>183</v>
      </c>
      <c r="Q202" s="62">
        <f t="shared" si="30"/>
        <v>0</v>
      </c>
      <c r="R202" s="63">
        <f t="shared" si="25"/>
        <v>0</v>
      </c>
      <c r="S202" s="64">
        <f>IF(0&lt;Q202,+SUM($R$20:R202),0)</f>
        <v>0</v>
      </c>
      <c r="T202" s="63">
        <f t="shared" si="31"/>
        <v>0</v>
      </c>
      <c r="U202" s="64">
        <f>IF(0&lt;Q202,+SUM($T$20:T202),0)</f>
        <v>0</v>
      </c>
      <c r="V202" s="63">
        <f t="shared" si="32"/>
        <v>0</v>
      </c>
    </row>
    <row r="203" spans="10:22" ht="18.95" customHeight="1">
      <c r="J203" s="86" t="str">
        <f t="shared" si="26"/>
        <v/>
      </c>
      <c r="K203" s="87">
        <f t="shared" si="27"/>
        <v>15</v>
      </c>
      <c r="L203" s="87">
        <f t="shared" si="33"/>
        <v>9</v>
      </c>
      <c r="M203" s="87">
        <f t="shared" si="28"/>
        <v>2034</v>
      </c>
      <c r="N203" s="87" t="str">
        <f t="shared" si="24"/>
        <v>15/9/2034</v>
      </c>
      <c r="O203" s="73" t="str">
        <f t="shared" si="29"/>
        <v/>
      </c>
      <c r="P203" s="74">
        <v>184</v>
      </c>
      <c r="Q203" s="75">
        <f t="shared" si="30"/>
        <v>0</v>
      </c>
      <c r="R203" s="54">
        <f t="shared" si="25"/>
        <v>0</v>
      </c>
      <c r="S203" s="76">
        <f>IF(0&lt;Q203,+SUM($R$20:R203),0)</f>
        <v>0</v>
      </c>
      <c r="T203" s="54">
        <f t="shared" si="31"/>
        <v>0</v>
      </c>
      <c r="U203" s="76">
        <f>IF(0&lt;Q203,+SUM($T$20:T203),0)</f>
        <v>0</v>
      </c>
      <c r="V203" s="54">
        <f t="shared" si="32"/>
        <v>0</v>
      </c>
    </row>
    <row r="204" spans="10:22" ht="18.95" customHeight="1">
      <c r="J204" s="86" t="str">
        <f t="shared" si="26"/>
        <v/>
      </c>
      <c r="K204" s="87">
        <f t="shared" si="27"/>
        <v>15</v>
      </c>
      <c r="L204" s="87">
        <f t="shared" si="33"/>
        <v>10</v>
      </c>
      <c r="M204" s="87">
        <f t="shared" si="28"/>
        <v>2034</v>
      </c>
      <c r="N204" s="87" t="str">
        <f t="shared" si="24"/>
        <v>15/10/2034</v>
      </c>
      <c r="O204" s="60" t="str">
        <f t="shared" si="29"/>
        <v/>
      </c>
      <c r="P204" s="61">
        <v>185</v>
      </c>
      <c r="Q204" s="62">
        <f t="shared" si="30"/>
        <v>0</v>
      </c>
      <c r="R204" s="63">
        <f t="shared" si="25"/>
        <v>0</v>
      </c>
      <c r="S204" s="64">
        <f>IF(0&lt;Q204,+SUM($R$20:R204),0)</f>
        <v>0</v>
      </c>
      <c r="T204" s="63">
        <f t="shared" si="31"/>
        <v>0</v>
      </c>
      <c r="U204" s="64">
        <f>IF(0&lt;Q204,+SUM($T$20:T204),0)</f>
        <v>0</v>
      </c>
      <c r="V204" s="63">
        <f t="shared" si="32"/>
        <v>0</v>
      </c>
    </row>
    <row r="205" spans="10:22" ht="18.95" customHeight="1">
      <c r="J205" s="86" t="str">
        <f t="shared" si="26"/>
        <v/>
      </c>
      <c r="K205" s="87">
        <f t="shared" si="27"/>
        <v>15</v>
      </c>
      <c r="L205" s="87">
        <f t="shared" si="33"/>
        <v>11</v>
      </c>
      <c r="M205" s="87">
        <f t="shared" si="28"/>
        <v>2034</v>
      </c>
      <c r="N205" s="87" t="str">
        <f t="shared" si="24"/>
        <v>15/11/2034</v>
      </c>
      <c r="O205" s="73" t="str">
        <f t="shared" si="29"/>
        <v/>
      </c>
      <c r="P205" s="74">
        <v>186</v>
      </c>
      <c r="Q205" s="75">
        <f t="shared" si="30"/>
        <v>0</v>
      </c>
      <c r="R205" s="54">
        <f t="shared" si="25"/>
        <v>0</v>
      </c>
      <c r="S205" s="76">
        <f>IF(0&lt;Q205,+SUM($R$20:R205),0)</f>
        <v>0</v>
      </c>
      <c r="T205" s="54">
        <f t="shared" si="31"/>
        <v>0</v>
      </c>
      <c r="U205" s="76">
        <f>IF(0&lt;Q205,+SUM($T$20:T205),0)</f>
        <v>0</v>
      </c>
      <c r="V205" s="54">
        <f t="shared" si="32"/>
        <v>0</v>
      </c>
    </row>
    <row r="206" spans="10:22" ht="18.95" customHeight="1">
      <c r="J206" s="86" t="str">
        <f t="shared" si="26"/>
        <v/>
      </c>
      <c r="K206" s="87">
        <f t="shared" si="27"/>
        <v>15</v>
      </c>
      <c r="L206" s="87">
        <f t="shared" si="33"/>
        <v>12</v>
      </c>
      <c r="M206" s="87">
        <f t="shared" si="28"/>
        <v>2034</v>
      </c>
      <c r="N206" s="87" t="str">
        <f t="shared" si="24"/>
        <v>15/12/2034</v>
      </c>
      <c r="O206" s="60" t="str">
        <f t="shared" si="29"/>
        <v/>
      </c>
      <c r="P206" s="61">
        <v>187</v>
      </c>
      <c r="Q206" s="62">
        <f t="shared" si="30"/>
        <v>0</v>
      </c>
      <c r="R206" s="63">
        <f t="shared" si="25"/>
        <v>0</v>
      </c>
      <c r="S206" s="64">
        <f>IF(0&lt;Q206,+SUM($R$20:R206),0)</f>
        <v>0</v>
      </c>
      <c r="T206" s="63">
        <f t="shared" si="31"/>
        <v>0</v>
      </c>
      <c r="U206" s="64">
        <f>IF(0&lt;Q206,+SUM($T$20:T206),0)</f>
        <v>0</v>
      </c>
      <c r="V206" s="63">
        <f t="shared" si="32"/>
        <v>0</v>
      </c>
    </row>
    <row r="207" spans="10:22" ht="18.95" customHeight="1">
      <c r="J207" s="86" t="str">
        <f t="shared" si="26"/>
        <v/>
      </c>
      <c r="K207" s="87">
        <f t="shared" si="27"/>
        <v>15</v>
      </c>
      <c r="L207" s="87">
        <f t="shared" si="33"/>
        <v>1</v>
      </c>
      <c r="M207" s="87">
        <f t="shared" si="28"/>
        <v>2035</v>
      </c>
      <c r="N207" s="87" t="str">
        <f t="shared" si="24"/>
        <v>15/1/2035</v>
      </c>
      <c r="O207" s="73" t="str">
        <f t="shared" si="29"/>
        <v/>
      </c>
      <c r="P207" s="74">
        <v>188</v>
      </c>
      <c r="Q207" s="75">
        <f t="shared" si="30"/>
        <v>0</v>
      </c>
      <c r="R207" s="54">
        <f t="shared" si="25"/>
        <v>0</v>
      </c>
      <c r="S207" s="76">
        <f>IF(0&lt;Q207,+SUM($R$20:R207),0)</f>
        <v>0</v>
      </c>
      <c r="T207" s="54">
        <f t="shared" si="31"/>
        <v>0</v>
      </c>
      <c r="U207" s="76">
        <f>IF(0&lt;Q207,+SUM($T$20:T207),0)</f>
        <v>0</v>
      </c>
      <c r="V207" s="54">
        <f t="shared" si="32"/>
        <v>0</v>
      </c>
    </row>
    <row r="208" spans="10:22" ht="18.95" customHeight="1">
      <c r="J208" s="86" t="str">
        <f t="shared" si="26"/>
        <v/>
      </c>
      <c r="K208" s="87">
        <f t="shared" si="27"/>
        <v>15</v>
      </c>
      <c r="L208" s="87">
        <f t="shared" si="33"/>
        <v>2</v>
      </c>
      <c r="M208" s="87">
        <f t="shared" si="28"/>
        <v>2035</v>
      </c>
      <c r="N208" s="87" t="str">
        <f t="shared" si="24"/>
        <v>15/2/2035</v>
      </c>
      <c r="O208" s="60" t="str">
        <f t="shared" si="29"/>
        <v/>
      </c>
      <c r="P208" s="61">
        <v>189</v>
      </c>
      <c r="Q208" s="62">
        <f t="shared" si="30"/>
        <v>0</v>
      </c>
      <c r="R208" s="63">
        <f t="shared" si="25"/>
        <v>0</v>
      </c>
      <c r="S208" s="64">
        <f>IF(0&lt;Q208,+SUM($R$20:R208),0)</f>
        <v>0</v>
      </c>
      <c r="T208" s="63">
        <f t="shared" si="31"/>
        <v>0</v>
      </c>
      <c r="U208" s="64">
        <f>IF(0&lt;Q208,+SUM($T$20:T208),0)</f>
        <v>0</v>
      </c>
      <c r="V208" s="63">
        <f t="shared" si="32"/>
        <v>0</v>
      </c>
    </row>
    <row r="209" spans="10:22" ht="18.95" customHeight="1">
      <c r="J209" s="86" t="str">
        <f t="shared" si="26"/>
        <v/>
      </c>
      <c r="K209" s="87">
        <f t="shared" si="27"/>
        <v>15</v>
      </c>
      <c r="L209" s="87">
        <f t="shared" si="33"/>
        <v>3</v>
      </c>
      <c r="M209" s="87">
        <f t="shared" si="28"/>
        <v>2035</v>
      </c>
      <c r="N209" s="87" t="str">
        <f t="shared" si="24"/>
        <v>15/3/2035</v>
      </c>
      <c r="O209" s="73" t="str">
        <f t="shared" si="29"/>
        <v/>
      </c>
      <c r="P209" s="74">
        <v>190</v>
      </c>
      <c r="Q209" s="75">
        <f t="shared" si="30"/>
        <v>0</v>
      </c>
      <c r="R209" s="54">
        <f t="shared" si="25"/>
        <v>0</v>
      </c>
      <c r="S209" s="76">
        <f>IF(0&lt;Q209,+SUM($R$20:R209),0)</f>
        <v>0</v>
      </c>
      <c r="T209" s="54">
        <f t="shared" si="31"/>
        <v>0</v>
      </c>
      <c r="U209" s="76">
        <f>IF(0&lt;Q209,+SUM($T$20:T209),0)</f>
        <v>0</v>
      </c>
      <c r="V209" s="54">
        <f t="shared" si="32"/>
        <v>0</v>
      </c>
    </row>
    <row r="210" spans="10:22" ht="18.95" customHeight="1">
      <c r="J210" s="86" t="str">
        <f t="shared" si="26"/>
        <v/>
      </c>
      <c r="K210" s="87">
        <f t="shared" si="27"/>
        <v>15</v>
      </c>
      <c r="L210" s="87">
        <f t="shared" si="33"/>
        <v>4</v>
      </c>
      <c r="M210" s="87">
        <f t="shared" si="28"/>
        <v>2035</v>
      </c>
      <c r="N210" s="87" t="str">
        <f t="shared" si="24"/>
        <v>15/4/2035</v>
      </c>
      <c r="O210" s="60" t="str">
        <f t="shared" si="29"/>
        <v/>
      </c>
      <c r="P210" s="61">
        <v>191</v>
      </c>
      <c r="Q210" s="62">
        <f t="shared" si="30"/>
        <v>0</v>
      </c>
      <c r="R210" s="63">
        <f t="shared" si="25"/>
        <v>0</v>
      </c>
      <c r="S210" s="64">
        <f>IF(0&lt;Q210,+SUM($R$20:R210),0)</f>
        <v>0</v>
      </c>
      <c r="T210" s="63">
        <f t="shared" si="31"/>
        <v>0</v>
      </c>
      <c r="U210" s="64">
        <f>IF(0&lt;Q210,+SUM($T$20:T210),0)</f>
        <v>0</v>
      </c>
      <c r="V210" s="63">
        <f t="shared" si="32"/>
        <v>0</v>
      </c>
    </row>
    <row r="211" spans="10:22" ht="18.95" customHeight="1">
      <c r="J211" s="86" t="str">
        <f t="shared" si="26"/>
        <v/>
      </c>
      <c r="K211" s="87">
        <f t="shared" si="27"/>
        <v>15</v>
      </c>
      <c r="L211" s="87">
        <f t="shared" si="33"/>
        <v>5</v>
      </c>
      <c r="M211" s="87">
        <f t="shared" si="28"/>
        <v>2035</v>
      </c>
      <c r="N211" s="87" t="str">
        <f t="shared" si="24"/>
        <v>15/5/2035</v>
      </c>
      <c r="O211" s="73" t="str">
        <f t="shared" si="29"/>
        <v/>
      </c>
      <c r="P211" s="74">
        <v>192</v>
      </c>
      <c r="Q211" s="75">
        <f t="shared" si="30"/>
        <v>0</v>
      </c>
      <c r="R211" s="54">
        <f t="shared" si="25"/>
        <v>0</v>
      </c>
      <c r="S211" s="76">
        <f>IF(0&lt;Q211,+SUM($R$20:R211),0)</f>
        <v>0</v>
      </c>
      <c r="T211" s="54">
        <f t="shared" si="31"/>
        <v>0</v>
      </c>
      <c r="U211" s="76">
        <f>IF(0&lt;Q211,+SUM($T$20:T211),0)</f>
        <v>0</v>
      </c>
      <c r="V211" s="54">
        <f t="shared" si="32"/>
        <v>0</v>
      </c>
    </row>
    <row r="212" spans="10:22" ht="18.95" customHeight="1">
      <c r="J212" s="86" t="str">
        <f t="shared" si="26"/>
        <v/>
      </c>
      <c r="K212" s="87">
        <f t="shared" si="27"/>
        <v>15</v>
      </c>
      <c r="L212" s="87">
        <f t="shared" si="33"/>
        <v>6</v>
      </c>
      <c r="M212" s="87">
        <f t="shared" si="28"/>
        <v>2035</v>
      </c>
      <c r="N212" s="87" t="str">
        <f t="shared" ref="N212:N259" si="34">CONCATENATE(IF(AND(K212&gt;28,L212=2),28,K212),"/",L212,"/",M212)</f>
        <v>15/6/2035</v>
      </c>
      <c r="O212" s="60" t="str">
        <f t="shared" si="29"/>
        <v/>
      </c>
      <c r="P212" s="61">
        <v>193</v>
      </c>
      <c r="Q212" s="62">
        <f t="shared" si="30"/>
        <v>0</v>
      </c>
      <c r="R212" s="63">
        <f t="shared" ref="R212:R259" si="35">IF(0&lt;Q212,+IPMT($S$9,P212,$Q$9,$H$19,0),0)</f>
        <v>0</v>
      </c>
      <c r="S212" s="64">
        <f>IF(0&lt;Q212,+SUM($R$20:R212),0)</f>
        <v>0</v>
      </c>
      <c r="T212" s="63">
        <f t="shared" si="31"/>
        <v>0</v>
      </c>
      <c r="U212" s="64">
        <f>IF(0&lt;Q212,+SUM($T$20:T212),0)</f>
        <v>0</v>
      </c>
      <c r="V212" s="63">
        <f t="shared" si="32"/>
        <v>0</v>
      </c>
    </row>
    <row r="213" spans="10:22" ht="18.95" customHeight="1">
      <c r="J213" s="86" t="str">
        <f t="shared" ref="J213:J259" si="36">IF(0&lt;V213,P213,IF(V213=U213,"",P213))</f>
        <v/>
      </c>
      <c r="K213" s="87">
        <f t="shared" ref="K213:K258" si="37">+K212</f>
        <v>15</v>
      </c>
      <c r="L213" s="87">
        <f t="shared" si="33"/>
        <v>7</v>
      </c>
      <c r="M213" s="87">
        <f t="shared" ref="M213:M258" si="38">+M212+IF(L213&gt;L212,0,1)</f>
        <v>2035</v>
      </c>
      <c r="N213" s="87" t="str">
        <f t="shared" si="34"/>
        <v>15/7/2035</v>
      </c>
      <c r="O213" s="73" t="str">
        <f t="shared" ref="O213:O259" si="39">IF(J213="","",DATEVALUE(N213))</f>
        <v/>
      </c>
      <c r="P213" s="74">
        <v>194</v>
      </c>
      <c r="Q213" s="75">
        <f t="shared" ref="Q213:Q259" si="40">IF(P213&lt;=$Q$9,IF($P$4=1,$A$3,IF($P$4=2,$B$3,IF($P$4=3,$C$3,$D$3))),0)</f>
        <v>0</v>
      </c>
      <c r="R213" s="54">
        <f t="shared" si="35"/>
        <v>0</v>
      </c>
      <c r="S213" s="76">
        <f>IF(0&lt;Q213,+SUM($R$20:R213),0)</f>
        <v>0</v>
      </c>
      <c r="T213" s="54">
        <f t="shared" ref="T213:T259" si="41">+Q213+R213</f>
        <v>0</v>
      </c>
      <c r="U213" s="76">
        <f>IF(0&lt;Q213,+SUM($T$20:T213),0)</f>
        <v>0</v>
      </c>
      <c r="V213" s="54">
        <f t="shared" ref="V213:V259" si="42">IF(0&lt;Q213,+$H$19-U213,0)</f>
        <v>0</v>
      </c>
    </row>
    <row r="214" spans="10:22" ht="18.95" customHeight="1">
      <c r="J214" s="86" t="str">
        <f t="shared" si="36"/>
        <v/>
      </c>
      <c r="K214" s="87">
        <f t="shared" si="37"/>
        <v>15</v>
      </c>
      <c r="L214" s="87">
        <f t="shared" si="33"/>
        <v>8</v>
      </c>
      <c r="M214" s="87">
        <f t="shared" si="38"/>
        <v>2035</v>
      </c>
      <c r="N214" s="87" t="str">
        <f t="shared" si="34"/>
        <v>15/8/2035</v>
      </c>
      <c r="O214" s="60" t="str">
        <f t="shared" si="39"/>
        <v/>
      </c>
      <c r="P214" s="61">
        <v>195</v>
      </c>
      <c r="Q214" s="62">
        <f t="shared" si="40"/>
        <v>0</v>
      </c>
      <c r="R214" s="63">
        <f t="shared" si="35"/>
        <v>0</v>
      </c>
      <c r="S214" s="64">
        <f>IF(0&lt;Q214,+SUM($R$20:R214),0)</f>
        <v>0</v>
      </c>
      <c r="T214" s="63">
        <f t="shared" si="41"/>
        <v>0</v>
      </c>
      <c r="U214" s="64">
        <f>IF(0&lt;Q214,+SUM($T$20:T214),0)</f>
        <v>0</v>
      </c>
      <c r="V214" s="63">
        <f t="shared" si="42"/>
        <v>0</v>
      </c>
    </row>
    <row r="215" spans="10:22" ht="18.95" customHeight="1">
      <c r="J215" s="86" t="str">
        <f t="shared" si="36"/>
        <v/>
      </c>
      <c r="K215" s="87">
        <f t="shared" si="37"/>
        <v>15</v>
      </c>
      <c r="L215" s="87">
        <f t="shared" ref="L215:L258" si="43">+IF(L214+CHOOSE($P$4,1,3,6,12)&lt;=12,L214+CHOOSE($P$4,1,3,6,12),CHOOSE($P$4,L203,L211,L213,L214))</f>
        <v>9</v>
      </c>
      <c r="M215" s="87">
        <f t="shared" si="38"/>
        <v>2035</v>
      </c>
      <c r="N215" s="87" t="str">
        <f t="shared" si="34"/>
        <v>15/9/2035</v>
      </c>
      <c r="O215" s="73" t="str">
        <f t="shared" si="39"/>
        <v/>
      </c>
      <c r="P215" s="74">
        <v>196</v>
      </c>
      <c r="Q215" s="75">
        <f t="shared" si="40"/>
        <v>0</v>
      </c>
      <c r="R215" s="54">
        <f t="shared" si="35"/>
        <v>0</v>
      </c>
      <c r="S215" s="76">
        <f>IF(0&lt;Q215,+SUM($R$20:R215),0)</f>
        <v>0</v>
      </c>
      <c r="T215" s="54">
        <f t="shared" si="41"/>
        <v>0</v>
      </c>
      <c r="U215" s="76">
        <f>IF(0&lt;Q215,+SUM($T$20:T215),0)</f>
        <v>0</v>
      </c>
      <c r="V215" s="54">
        <f t="shared" si="42"/>
        <v>0</v>
      </c>
    </row>
    <row r="216" spans="10:22" ht="18.95" customHeight="1">
      <c r="J216" s="86" t="str">
        <f t="shared" si="36"/>
        <v/>
      </c>
      <c r="K216" s="87">
        <f t="shared" si="37"/>
        <v>15</v>
      </c>
      <c r="L216" s="87">
        <f t="shared" si="43"/>
        <v>10</v>
      </c>
      <c r="M216" s="87">
        <f t="shared" si="38"/>
        <v>2035</v>
      </c>
      <c r="N216" s="87" t="str">
        <f t="shared" si="34"/>
        <v>15/10/2035</v>
      </c>
      <c r="O216" s="60" t="str">
        <f t="shared" si="39"/>
        <v/>
      </c>
      <c r="P216" s="61">
        <v>197</v>
      </c>
      <c r="Q216" s="62">
        <f t="shared" si="40"/>
        <v>0</v>
      </c>
      <c r="R216" s="63">
        <f t="shared" si="35"/>
        <v>0</v>
      </c>
      <c r="S216" s="64">
        <f>IF(0&lt;Q216,+SUM($R$20:R216),0)</f>
        <v>0</v>
      </c>
      <c r="T216" s="63">
        <f t="shared" si="41"/>
        <v>0</v>
      </c>
      <c r="U216" s="64">
        <f>IF(0&lt;Q216,+SUM($T$20:T216),0)</f>
        <v>0</v>
      </c>
      <c r="V216" s="63">
        <f t="shared" si="42"/>
        <v>0</v>
      </c>
    </row>
    <row r="217" spans="10:22" ht="18.95" customHeight="1">
      <c r="J217" s="86" t="str">
        <f t="shared" si="36"/>
        <v/>
      </c>
      <c r="K217" s="87">
        <f t="shared" si="37"/>
        <v>15</v>
      </c>
      <c r="L217" s="87">
        <f t="shared" si="43"/>
        <v>11</v>
      </c>
      <c r="M217" s="87">
        <f t="shared" si="38"/>
        <v>2035</v>
      </c>
      <c r="N217" s="87" t="str">
        <f t="shared" si="34"/>
        <v>15/11/2035</v>
      </c>
      <c r="O217" s="73" t="str">
        <f t="shared" si="39"/>
        <v/>
      </c>
      <c r="P217" s="74">
        <v>198</v>
      </c>
      <c r="Q217" s="75">
        <f t="shared" si="40"/>
        <v>0</v>
      </c>
      <c r="R217" s="54">
        <f t="shared" si="35"/>
        <v>0</v>
      </c>
      <c r="S217" s="76">
        <f>IF(0&lt;Q217,+SUM($R$20:R217),0)</f>
        <v>0</v>
      </c>
      <c r="T217" s="54">
        <f t="shared" si="41"/>
        <v>0</v>
      </c>
      <c r="U217" s="76">
        <f>IF(0&lt;Q217,+SUM($T$20:T217),0)</f>
        <v>0</v>
      </c>
      <c r="V217" s="54">
        <f t="shared" si="42"/>
        <v>0</v>
      </c>
    </row>
    <row r="218" spans="10:22" ht="18.95" customHeight="1">
      <c r="J218" s="86" t="str">
        <f t="shared" si="36"/>
        <v/>
      </c>
      <c r="K218" s="87">
        <f t="shared" si="37"/>
        <v>15</v>
      </c>
      <c r="L218" s="87">
        <f t="shared" si="43"/>
        <v>12</v>
      </c>
      <c r="M218" s="87">
        <f t="shared" si="38"/>
        <v>2035</v>
      </c>
      <c r="N218" s="87" t="str">
        <f t="shared" si="34"/>
        <v>15/12/2035</v>
      </c>
      <c r="O218" s="60" t="str">
        <f t="shared" si="39"/>
        <v/>
      </c>
      <c r="P218" s="61">
        <v>199</v>
      </c>
      <c r="Q218" s="62">
        <f t="shared" si="40"/>
        <v>0</v>
      </c>
      <c r="R218" s="63">
        <f t="shared" si="35"/>
        <v>0</v>
      </c>
      <c r="S218" s="64">
        <f>IF(0&lt;Q218,+SUM($R$20:R218),0)</f>
        <v>0</v>
      </c>
      <c r="T218" s="63">
        <f t="shared" si="41"/>
        <v>0</v>
      </c>
      <c r="U218" s="64">
        <f>IF(0&lt;Q218,+SUM($T$20:T218),0)</f>
        <v>0</v>
      </c>
      <c r="V218" s="63">
        <f t="shared" si="42"/>
        <v>0</v>
      </c>
    </row>
    <row r="219" spans="10:22" ht="18.95" customHeight="1">
      <c r="J219" s="86" t="str">
        <f t="shared" si="36"/>
        <v/>
      </c>
      <c r="K219" s="87">
        <f t="shared" si="37"/>
        <v>15</v>
      </c>
      <c r="L219" s="87">
        <f t="shared" si="43"/>
        <v>1</v>
      </c>
      <c r="M219" s="87">
        <f t="shared" si="38"/>
        <v>2036</v>
      </c>
      <c r="N219" s="87" t="str">
        <f t="shared" si="34"/>
        <v>15/1/2036</v>
      </c>
      <c r="O219" s="73" t="str">
        <f t="shared" si="39"/>
        <v/>
      </c>
      <c r="P219" s="74">
        <v>200</v>
      </c>
      <c r="Q219" s="75">
        <f t="shared" si="40"/>
        <v>0</v>
      </c>
      <c r="R219" s="54">
        <f t="shared" si="35"/>
        <v>0</v>
      </c>
      <c r="S219" s="76">
        <f>IF(0&lt;Q219,+SUM($R$20:R219),0)</f>
        <v>0</v>
      </c>
      <c r="T219" s="54">
        <f t="shared" si="41"/>
        <v>0</v>
      </c>
      <c r="U219" s="76">
        <f>IF(0&lt;Q219,+SUM($T$20:T219),0)</f>
        <v>0</v>
      </c>
      <c r="V219" s="54">
        <f t="shared" si="42"/>
        <v>0</v>
      </c>
    </row>
    <row r="220" spans="10:22" ht="18.95" customHeight="1">
      <c r="J220" s="86" t="str">
        <f t="shared" si="36"/>
        <v/>
      </c>
      <c r="K220" s="87">
        <f t="shared" si="37"/>
        <v>15</v>
      </c>
      <c r="L220" s="87">
        <f t="shared" si="43"/>
        <v>2</v>
      </c>
      <c r="M220" s="87">
        <f t="shared" si="38"/>
        <v>2036</v>
      </c>
      <c r="N220" s="87" t="str">
        <f t="shared" si="34"/>
        <v>15/2/2036</v>
      </c>
      <c r="O220" s="60" t="str">
        <f t="shared" si="39"/>
        <v/>
      </c>
      <c r="P220" s="61">
        <v>201</v>
      </c>
      <c r="Q220" s="62">
        <f t="shared" si="40"/>
        <v>0</v>
      </c>
      <c r="R220" s="63">
        <f t="shared" si="35"/>
        <v>0</v>
      </c>
      <c r="S220" s="64">
        <f>IF(0&lt;Q220,+SUM($R$20:R220),0)</f>
        <v>0</v>
      </c>
      <c r="T220" s="63">
        <f t="shared" si="41"/>
        <v>0</v>
      </c>
      <c r="U220" s="64">
        <f>IF(0&lt;Q220,+SUM($T$20:T220),0)</f>
        <v>0</v>
      </c>
      <c r="V220" s="63">
        <f t="shared" si="42"/>
        <v>0</v>
      </c>
    </row>
    <row r="221" spans="10:22" ht="18.95" customHeight="1">
      <c r="J221" s="86" t="str">
        <f t="shared" si="36"/>
        <v/>
      </c>
      <c r="K221" s="87">
        <f t="shared" si="37"/>
        <v>15</v>
      </c>
      <c r="L221" s="87">
        <f t="shared" si="43"/>
        <v>3</v>
      </c>
      <c r="M221" s="87">
        <f t="shared" si="38"/>
        <v>2036</v>
      </c>
      <c r="N221" s="87" t="str">
        <f t="shared" si="34"/>
        <v>15/3/2036</v>
      </c>
      <c r="O221" s="73" t="str">
        <f t="shared" si="39"/>
        <v/>
      </c>
      <c r="P221" s="74">
        <v>202</v>
      </c>
      <c r="Q221" s="75">
        <f t="shared" si="40"/>
        <v>0</v>
      </c>
      <c r="R221" s="54">
        <f t="shared" si="35"/>
        <v>0</v>
      </c>
      <c r="S221" s="76">
        <f>IF(0&lt;Q221,+SUM($R$20:R221),0)</f>
        <v>0</v>
      </c>
      <c r="T221" s="54">
        <f t="shared" si="41"/>
        <v>0</v>
      </c>
      <c r="U221" s="76">
        <f>IF(0&lt;Q221,+SUM($T$20:T221),0)</f>
        <v>0</v>
      </c>
      <c r="V221" s="54">
        <f t="shared" si="42"/>
        <v>0</v>
      </c>
    </row>
    <row r="222" spans="10:22" ht="18.95" customHeight="1">
      <c r="J222" s="86" t="str">
        <f t="shared" si="36"/>
        <v/>
      </c>
      <c r="K222" s="87">
        <f t="shared" si="37"/>
        <v>15</v>
      </c>
      <c r="L222" s="87">
        <f t="shared" si="43"/>
        <v>4</v>
      </c>
      <c r="M222" s="87">
        <f t="shared" si="38"/>
        <v>2036</v>
      </c>
      <c r="N222" s="87" t="str">
        <f t="shared" si="34"/>
        <v>15/4/2036</v>
      </c>
      <c r="O222" s="60" t="str">
        <f t="shared" si="39"/>
        <v/>
      </c>
      <c r="P222" s="61">
        <v>203</v>
      </c>
      <c r="Q222" s="62">
        <f t="shared" si="40"/>
        <v>0</v>
      </c>
      <c r="R222" s="63">
        <f t="shared" si="35"/>
        <v>0</v>
      </c>
      <c r="S222" s="64">
        <f>IF(0&lt;Q222,+SUM($R$20:R222),0)</f>
        <v>0</v>
      </c>
      <c r="T222" s="63">
        <f t="shared" si="41"/>
        <v>0</v>
      </c>
      <c r="U222" s="64">
        <f>IF(0&lt;Q222,+SUM($T$20:T222),0)</f>
        <v>0</v>
      </c>
      <c r="V222" s="63">
        <f t="shared" si="42"/>
        <v>0</v>
      </c>
    </row>
    <row r="223" spans="10:22" ht="18.95" customHeight="1">
      <c r="J223" s="86" t="str">
        <f t="shared" si="36"/>
        <v/>
      </c>
      <c r="K223" s="87">
        <f t="shared" si="37"/>
        <v>15</v>
      </c>
      <c r="L223" s="87">
        <f t="shared" si="43"/>
        <v>5</v>
      </c>
      <c r="M223" s="87">
        <f t="shared" si="38"/>
        <v>2036</v>
      </c>
      <c r="N223" s="87" t="str">
        <f t="shared" si="34"/>
        <v>15/5/2036</v>
      </c>
      <c r="O223" s="73" t="str">
        <f t="shared" si="39"/>
        <v/>
      </c>
      <c r="P223" s="74">
        <v>204</v>
      </c>
      <c r="Q223" s="75">
        <f t="shared" si="40"/>
        <v>0</v>
      </c>
      <c r="R223" s="54">
        <f t="shared" si="35"/>
        <v>0</v>
      </c>
      <c r="S223" s="76">
        <f>IF(0&lt;Q223,+SUM($R$20:R223),0)</f>
        <v>0</v>
      </c>
      <c r="T223" s="54">
        <f t="shared" si="41"/>
        <v>0</v>
      </c>
      <c r="U223" s="76">
        <f>IF(0&lt;Q223,+SUM($T$20:T223),0)</f>
        <v>0</v>
      </c>
      <c r="V223" s="54">
        <f t="shared" si="42"/>
        <v>0</v>
      </c>
    </row>
    <row r="224" spans="10:22" ht="18.95" customHeight="1">
      <c r="J224" s="86" t="str">
        <f t="shared" si="36"/>
        <v/>
      </c>
      <c r="K224" s="87">
        <f t="shared" si="37"/>
        <v>15</v>
      </c>
      <c r="L224" s="87">
        <f t="shared" si="43"/>
        <v>6</v>
      </c>
      <c r="M224" s="87">
        <f t="shared" si="38"/>
        <v>2036</v>
      </c>
      <c r="N224" s="87" t="str">
        <f t="shared" si="34"/>
        <v>15/6/2036</v>
      </c>
      <c r="O224" s="60" t="str">
        <f t="shared" si="39"/>
        <v/>
      </c>
      <c r="P224" s="61">
        <v>205</v>
      </c>
      <c r="Q224" s="62">
        <f t="shared" si="40"/>
        <v>0</v>
      </c>
      <c r="R224" s="63">
        <f t="shared" si="35"/>
        <v>0</v>
      </c>
      <c r="S224" s="64">
        <f>IF(0&lt;Q224,+SUM($R$20:R224),0)</f>
        <v>0</v>
      </c>
      <c r="T224" s="63">
        <f t="shared" si="41"/>
        <v>0</v>
      </c>
      <c r="U224" s="64">
        <f>IF(0&lt;Q224,+SUM($T$20:T224),0)</f>
        <v>0</v>
      </c>
      <c r="V224" s="63">
        <f t="shared" si="42"/>
        <v>0</v>
      </c>
    </row>
    <row r="225" spans="10:22" ht="18.95" customHeight="1">
      <c r="J225" s="86" t="str">
        <f t="shared" si="36"/>
        <v/>
      </c>
      <c r="K225" s="87">
        <f t="shared" si="37"/>
        <v>15</v>
      </c>
      <c r="L225" s="87">
        <f t="shared" si="43"/>
        <v>7</v>
      </c>
      <c r="M225" s="87">
        <f t="shared" si="38"/>
        <v>2036</v>
      </c>
      <c r="N225" s="87" t="str">
        <f t="shared" si="34"/>
        <v>15/7/2036</v>
      </c>
      <c r="O225" s="73" t="str">
        <f t="shared" si="39"/>
        <v/>
      </c>
      <c r="P225" s="74">
        <v>206</v>
      </c>
      <c r="Q225" s="75">
        <f t="shared" si="40"/>
        <v>0</v>
      </c>
      <c r="R225" s="54">
        <f t="shared" si="35"/>
        <v>0</v>
      </c>
      <c r="S225" s="76">
        <f>IF(0&lt;Q225,+SUM($R$20:R225),0)</f>
        <v>0</v>
      </c>
      <c r="T225" s="54">
        <f t="shared" si="41"/>
        <v>0</v>
      </c>
      <c r="U225" s="76">
        <f>IF(0&lt;Q225,+SUM($T$20:T225),0)</f>
        <v>0</v>
      </c>
      <c r="V225" s="54">
        <f t="shared" si="42"/>
        <v>0</v>
      </c>
    </row>
    <row r="226" spans="10:22" ht="18.95" customHeight="1">
      <c r="J226" s="86" t="str">
        <f t="shared" si="36"/>
        <v/>
      </c>
      <c r="K226" s="87">
        <f t="shared" si="37"/>
        <v>15</v>
      </c>
      <c r="L226" s="87">
        <f t="shared" si="43"/>
        <v>8</v>
      </c>
      <c r="M226" s="87">
        <f t="shared" si="38"/>
        <v>2036</v>
      </c>
      <c r="N226" s="87" t="str">
        <f t="shared" si="34"/>
        <v>15/8/2036</v>
      </c>
      <c r="O226" s="60" t="str">
        <f t="shared" si="39"/>
        <v/>
      </c>
      <c r="P226" s="61">
        <v>207</v>
      </c>
      <c r="Q226" s="62">
        <f t="shared" si="40"/>
        <v>0</v>
      </c>
      <c r="R226" s="63">
        <f t="shared" si="35"/>
        <v>0</v>
      </c>
      <c r="S226" s="64">
        <f>IF(0&lt;Q226,+SUM($R$20:R226),0)</f>
        <v>0</v>
      </c>
      <c r="T226" s="63">
        <f t="shared" si="41"/>
        <v>0</v>
      </c>
      <c r="U226" s="64">
        <f>IF(0&lt;Q226,+SUM($T$20:T226),0)</f>
        <v>0</v>
      </c>
      <c r="V226" s="63">
        <f t="shared" si="42"/>
        <v>0</v>
      </c>
    </row>
    <row r="227" spans="10:22" ht="18.95" customHeight="1">
      <c r="J227" s="86" t="str">
        <f t="shared" si="36"/>
        <v/>
      </c>
      <c r="K227" s="87">
        <f t="shared" si="37"/>
        <v>15</v>
      </c>
      <c r="L227" s="87">
        <f t="shared" si="43"/>
        <v>9</v>
      </c>
      <c r="M227" s="87">
        <f t="shared" si="38"/>
        <v>2036</v>
      </c>
      <c r="N227" s="87" t="str">
        <f t="shared" si="34"/>
        <v>15/9/2036</v>
      </c>
      <c r="O227" s="73" t="str">
        <f t="shared" si="39"/>
        <v/>
      </c>
      <c r="P227" s="74">
        <v>208</v>
      </c>
      <c r="Q227" s="75">
        <f t="shared" si="40"/>
        <v>0</v>
      </c>
      <c r="R227" s="54">
        <f t="shared" si="35"/>
        <v>0</v>
      </c>
      <c r="S227" s="76">
        <f>IF(0&lt;Q227,+SUM($R$20:R227),0)</f>
        <v>0</v>
      </c>
      <c r="T227" s="54">
        <f t="shared" si="41"/>
        <v>0</v>
      </c>
      <c r="U227" s="76">
        <f>IF(0&lt;Q227,+SUM($T$20:T227),0)</f>
        <v>0</v>
      </c>
      <c r="V227" s="54">
        <f t="shared" si="42"/>
        <v>0</v>
      </c>
    </row>
    <row r="228" spans="10:22" ht="18.95" customHeight="1">
      <c r="J228" s="86" t="str">
        <f t="shared" si="36"/>
        <v/>
      </c>
      <c r="K228" s="87">
        <f t="shared" si="37"/>
        <v>15</v>
      </c>
      <c r="L228" s="87">
        <f t="shared" si="43"/>
        <v>10</v>
      </c>
      <c r="M228" s="87">
        <f t="shared" si="38"/>
        <v>2036</v>
      </c>
      <c r="N228" s="87" t="str">
        <f t="shared" si="34"/>
        <v>15/10/2036</v>
      </c>
      <c r="O228" s="60" t="str">
        <f t="shared" si="39"/>
        <v/>
      </c>
      <c r="P228" s="61">
        <v>209</v>
      </c>
      <c r="Q228" s="62">
        <f t="shared" si="40"/>
        <v>0</v>
      </c>
      <c r="R228" s="63">
        <f t="shared" si="35"/>
        <v>0</v>
      </c>
      <c r="S228" s="64">
        <f>IF(0&lt;Q228,+SUM($R$20:R228),0)</f>
        <v>0</v>
      </c>
      <c r="T228" s="63">
        <f t="shared" si="41"/>
        <v>0</v>
      </c>
      <c r="U228" s="64">
        <f>IF(0&lt;Q228,+SUM($T$20:T228),0)</f>
        <v>0</v>
      </c>
      <c r="V228" s="63">
        <f t="shared" si="42"/>
        <v>0</v>
      </c>
    </row>
    <row r="229" spans="10:22" ht="18.95" customHeight="1">
      <c r="J229" s="86" t="str">
        <f t="shared" si="36"/>
        <v/>
      </c>
      <c r="K229" s="87">
        <f t="shared" si="37"/>
        <v>15</v>
      </c>
      <c r="L229" s="87">
        <f t="shared" si="43"/>
        <v>11</v>
      </c>
      <c r="M229" s="87">
        <f t="shared" si="38"/>
        <v>2036</v>
      </c>
      <c r="N229" s="87" t="str">
        <f t="shared" si="34"/>
        <v>15/11/2036</v>
      </c>
      <c r="O229" s="73" t="str">
        <f t="shared" si="39"/>
        <v/>
      </c>
      <c r="P229" s="74">
        <v>210</v>
      </c>
      <c r="Q229" s="75">
        <f t="shared" si="40"/>
        <v>0</v>
      </c>
      <c r="R229" s="54">
        <f t="shared" si="35"/>
        <v>0</v>
      </c>
      <c r="S229" s="76">
        <f>IF(0&lt;Q229,+SUM($R$20:R229),0)</f>
        <v>0</v>
      </c>
      <c r="T229" s="54">
        <f t="shared" si="41"/>
        <v>0</v>
      </c>
      <c r="U229" s="76">
        <f>IF(0&lt;Q229,+SUM($T$20:T229),0)</f>
        <v>0</v>
      </c>
      <c r="V229" s="54">
        <f t="shared" si="42"/>
        <v>0</v>
      </c>
    </row>
    <row r="230" spans="10:22" ht="18.95" customHeight="1">
      <c r="J230" s="86" t="str">
        <f t="shared" si="36"/>
        <v/>
      </c>
      <c r="K230" s="87">
        <f t="shared" si="37"/>
        <v>15</v>
      </c>
      <c r="L230" s="87">
        <f t="shared" si="43"/>
        <v>12</v>
      </c>
      <c r="M230" s="87">
        <f t="shared" si="38"/>
        <v>2036</v>
      </c>
      <c r="N230" s="87" t="str">
        <f t="shared" si="34"/>
        <v>15/12/2036</v>
      </c>
      <c r="O230" s="60" t="str">
        <f t="shared" si="39"/>
        <v/>
      </c>
      <c r="P230" s="61">
        <v>211</v>
      </c>
      <c r="Q230" s="62">
        <f t="shared" si="40"/>
        <v>0</v>
      </c>
      <c r="R230" s="63">
        <f t="shared" si="35"/>
        <v>0</v>
      </c>
      <c r="S230" s="64">
        <f>IF(0&lt;Q230,+SUM($R$20:R230),0)</f>
        <v>0</v>
      </c>
      <c r="T230" s="63">
        <f t="shared" si="41"/>
        <v>0</v>
      </c>
      <c r="U230" s="64">
        <f>IF(0&lt;Q230,+SUM($T$20:T230),0)</f>
        <v>0</v>
      </c>
      <c r="V230" s="63">
        <f t="shared" si="42"/>
        <v>0</v>
      </c>
    </row>
    <row r="231" spans="10:22" ht="18.95" customHeight="1">
      <c r="J231" s="86" t="str">
        <f t="shared" si="36"/>
        <v/>
      </c>
      <c r="K231" s="87">
        <f t="shared" si="37"/>
        <v>15</v>
      </c>
      <c r="L231" s="87">
        <f t="shared" si="43"/>
        <v>1</v>
      </c>
      <c r="M231" s="87">
        <f t="shared" si="38"/>
        <v>2037</v>
      </c>
      <c r="N231" s="87" t="str">
        <f t="shared" si="34"/>
        <v>15/1/2037</v>
      </c>
      <c r="O231" s="73" t="str">
        <f t="shared" si="39"/>
        <v/>
      </c>
      <c r="P231" s="74">
        <v>212</v>
      </c>
      <c r="Q231" s="75">
        <f t="shared" si="40"/>
        <v>0</v>
      </c>
      <c r="R231" s="54">
        <f t="shared" si="35"/>
        <v>0</v>
      </c>
      <c r="S231" s="76">
        <f>IF(0&lt;Q231,+SUM($R$20:R231),0)</f>
        <v>0</v>
      </c>
      <c r="T231" s="54">
        <f t="shared" si="41"/>
        <v>0</v>
      </c>
      <c r="U231" s="76">
        <f>IF(0&lt;Q231,+SUM($T$20:T231),0)</f>
        <v>0</v>
      </c>
      <c r="V231" s="54">
        <f t="shared" si="42"/>
        <v>0</v>
      </c>
    </row>
    <row r="232" spans="10:22" ht="18.95" customHeight="1">
      <c r="J232" s="86" t="str">
        <f t="shared" si="36"/>
        <v/>
      </c>
      <c r="K232" s="87">
        <f t="shared" si="37"/>
        <v>15</v>
      </c>
      <c r="L232" s="87">
        <f t="shared" si="43"/>
        <v>2</v>
      </c>
      <c r="M232" s="87">
        <f t="shared" si="38"/>
        <v>2037</v>
      </c>
      <c r="N232" s="87" t="str">
        <f t="shared" si="34"/>
        <v>15/2/2037</v>
      </c>
      <c r="O232" s="60" t="str">
        <f t="shared" si="39"/>
        <v/>
      </c>
      <c r="P232" s="61">
        <v>213</v>
      </c>
      <c r="Q232" s="62">
        <f t="shared" si="40"/>
        <v>0</v>
      </c>
      <c r="R232" s="63">
        <f t="shared" si="35"/>
        <v>0</v>
      </c>
      <c r="S232" s="64">
        <f>IF(0&lt;Q232,+SUM($R$20:R232),0)</f>
        <v>0</v>
      </c>
      <c r="T232" s="63">
        <f t="shared" si="41"/>
        <v>0</v>
      </c>
      <c r="U232" s="64">
        <f>IF(0&lt;Q232,+SUM($T$20:T232),0)</f>
        <v>0</v>
      </c>
      <c r="V232" s="63">
        <f t="shared" si="42"/>
        <v>0</v>
      </c>
    </row>
    <row r="233" spans="10:22" ht="18.95" customHeight="1">
      <c r="J233" s="86" t="str">
        <f t="shared" si="36"/>
        <v/>
      </c>
      <c r="K233" s="87">
        <f t="shared" si="37"/>
        <v>15</v>
      </c>
      <c r="L233" s="87">
        <f t="shared" si="43"/>
        <v>3</v>
      </c>
      <c r="M233" s="87">
        <f t="shared" si="38"/>
        <v>2037</v>
      </c>
      <c r="N233" s="87" t="str">
        <f t="shared" si="34"/>
        <v>15/3/2037</v>
      </c>
      <c r="O233" s="73" t="str">
        <f t="shared" si="39"/>
        <v/>
      </c>
      <c r="P233" s="74">
        <v>214</v>
      </c>
      <c r="Q233" s="75">
        <f t="shared" si="40"/>
        <v>0</v>
      </c>
      <c r="R233" s="54">
        <f t="shared" si="35"/>
        <v>0</v>
      </c>
      <c r="S233" s="76">
        <f>IF(0&lt;Q233,+SUM($R$20:R233),0)</f>
        <v>0</v>
      </c>
      <c r="T233" s="54">
        <f t="shared" si="41"/>
        <v>0</v>
      </c>
      <c r="U233" s="76">
        <f>IF(0&lt;Q233,+SUM($T$20:T233),0)</f>
        <v>0</v>
      </c>
      <c r="V233" s="54">
        <f t="shared" si="42"/>
        <v>0</v>
      </c>
    </row>
    <row r="234" spans="10:22" ht="18.95" customHeight="1">
      <c r="J234" s="86" t="str">
        <f t="shared" si="36"/>
        <v/>
      </c>
      <c r="K234" s="87">
        <f t="shared" si="37"/>
        <v>15</v>
      </c>
      <c r="L234" s="87">
        <f t="shared" si="43"/>
        <v>4</v>
      </c>
      <c r="M234" s="87">
        <f t="shared" si="38"/>
        <v>2037</v>
      </c>
      <c r="N234" s="87" t="str">
        <f t="shared" si="34"/>
        <v>15/4/2037</v>
      </c>
      <c r="O234" s="60" t="str">
        <f t="shared" si="39"/>
        <v/>
      </c>
      <c r="P234" s="61">
        <v>215</v>
      </c>
      <c r="Q234" s="62">
        <f t="shared" si="40"/>
        <v>0</v>
      </c>
      <c r="R234" s="63">
        <f t="shared" si="35"/>
        <v>0</v>
      </c>
      <c r="S234" s="64">
        <f>IF(0&lt;Q234,+SUM($R$20:R234),0)</f>
        <v>0</v>
      </c>
      <c r="T234" s="63">
        <f t="shared" si="41"/>
        <v>0</v>
      </c>
      <c r="U234" s="64">
        <f>IF(0&lt;Q234,+SUM($T$20:T234),0)</f>
        <v>0</v>
      </c>
      <c r="V234" s="63">
        <f t="shared" si="42"/>
        <v>0</v>
      </c>
    </row>
    <row r="235" spans="10:22" ht="18.95" customHeight="1">
      <c r="J235" s="86" t="str">
        <f t="shared" si="36"/>
        <v/>
      </c>
      <c r="K235" s="87">
        <f t="shared" si="37"/>
        <v>15</v>
      </c>
      <c r="L235" s="87">
        <f t="shared" si="43"/>
        <v>5</v>
      </c>
      <c r="M235" s="87">
        <f t="shared" si="38"/>
        <v>2037</v>
      </c>
      <c r="N235" s="87" t="str">
        <f t="shared" si="34"/>
        <v>15/5/2037</v>
      </c>
      <c r="O235" s="73" t="str">
        <f t="shared" si="39"/>
        <v/>
      </c>
      <c r="P235" s="74">
        <v>216</v>
      </c>
      <c r="Q235" s="75">
        <f t="shared" si="40"/>
        <v>0</v>
      </c>
      <c r="R235" s="54">
        <f t="shared" si="35"/>
        <v>0</v>
      </c>
      <c r="S235" s="76">
        <f>IF(0&lt;Q235,+SUM($R$20:R235),0)</f>
        <v>0</v>
      </c>
      <c r="T235" s="54">
        <f t="shared" si="41"/>
        <v>0</v>
      </c>
      <c r="U235" s="76">
        <f>IF(0&lt;Q235,+SUM($T$20:T235),0)</f>
        <v>0</v>
      </c>
      <c r="V235" s="54">
        <f t="shared" si="42"/>
        <v>0</v>
      </c>
    </row>
    <row r="236" spans="10:22" ht="18.95" customHeight="1">
      <c r="J236" s="86" t="str">
        <f t="shared" si="36"/>
        <v/>
      </c>
      <c r="K236" s="87">
        <f t="shared" si="37"/>
        <v>15</v>
      </c>
      <c r="L236" s="87">
        <f t="shared" si="43"/>
        <v>6</v>
      </c>
      <c r="M236" s="87">
        <f t="shared" si="38"/>
        <v>2037</v>
      </c>
      <c r="N236" s="87" t="str">
        <f t="shared" si="34"/>
        <v>15/6/2037</v>
      </c>
      <c r="O236" s="60" t="str">
        <f t="shared" si="39"/>
        <v/>
      </c>
      <c r="P236" s="61">
        <v>217</v>
      </c>
      <c r="Q236" s="62">
        <f t="shared" si="40"/>
        <v>0</v>
      </c>
      <c r="R236" s="63">
        <f t="shared" si="35"/>
        <v>0</v>
      </c>
      <c r="S236" s="64">
        <f>IF(0&lt;Q236,+SUM($R$20:R236),0)</f>
        <v>0</v>
      </c>
      <c r="T236" s="63">
        <f t="shared" si="41"/>
        <v>0</v>
      </c>
      <c r="U236" s="64">
        <f>IF(0&lt;Q236,+SUM($T$20:T236),0)</f>
        <v>0</v>
      </c>
      <c r="V236" s="63">
        <f t="shared" si="42"/>
        <v>0</v>
      </c>
    </row>
    <row r="237" spans="10:22" ht="18.95" customHeight="1">
      <c r="J237" s="86" t="str">
        <f t="shared" si="36"/>
        <v/>
      </c>
      <c r="K237" s="87">
        <f t="shared" si="37"/>
        <v>15</v>
      </c>
      <c r="L237" s="87">
        <f t="shared" si="43"/>
        <v>7</v>
      </c>
      <c r="M237" s="87">
        <f t="shared" si="38"/>
        <v>2037</v>
      </c>
      <c r="N237" s="87" t="str">
        <f t="shared" si="34"/>
        <v>15/7/2037</v>
      </c>
      <c r="O237" s="73" t="str">
        <f t="shared" si="39"/>
        <v/>
      </c>
      <c r="P237" s="74">
        <v>218</v>
      </c>
      <c r="Q237" s="75">
        <f t="shared" si="40"/>
        <v>0</v>
      </c>
      <c r="R237" s="54">
        <f t="shared" si="35"/>
        <v>0</v>
      </c>
      <c r="S237" s="76">
        <f>IF(0&lt;Q237,+SUM($R$20:R237),0)</f>
        <v>0</v>
      </c>
      <c r="T237" s="54">
        <f t="shared" si="41"/>
        <v>0</v>
      </c>
      <c r="U237" s="76">
        <f>IF(0&lt;Q237,+SUM($T$20:T237),0)</f>
        <v>0</v>
      </c>
      <c r="V237" s="54">
        <f t="shared" si="42"/>
        <v>0</v>
      </c>
    </row>
    <row r="238" spans="10:22" ht="18.95" customHeight="1">
      <c r="J238" s="86" t="str">
        <f t="shared" si="36"/>
        <v/>
      </c>
      <c r="K238" s="87">
        <f t="shared" si="37"/>
        <v>15</v>
      </c>
      <c r="L238" s="87">
        <f t="shared" si="43"/>
        <v>8</v>
      </c>
      <c r="M238" s="87">
        <f t="shared" si="38"/>
        <v>2037</v>
      </c>
      <c r="N238" s="87" t="str">
        <f t="shared" si="34"/>
        <v>15/8/2037</v>
      </c>
      <c r="O238" s="60" t="str">
        <f t="shared" si="39"/>
        <v/>
      </c>
      <c r="P238" s="61">
        <v>219</v>
      </c>
      <c r="Q238" s="62">
        <f t="shared" si="40"/>
        <v>0</v>
      </c>
      <c r="R238" s="63">
        <f t="shared" si="35"/>
        <v>0</v>
      </c>
      <c r="S238" s="64">
        <f>IF(0&lt;Q238,+SUM($R$20:R238),0)</f>
        <v>0</v>
      </c>
      <c r="T238" s="63">
        <f t="shared" si="41"/>
        <v>0</v>
      </c>
      <c r="U238" s="64">
        <f>IF(0&lt;Q238,+SUM($T$20:T238),0)</f>
        <v>0</v>
      </c>
      <c r="V238" s="63">
        <f t="shared" si="42"/>
        <v>0</v>
      </c>
    </row>
    <row r="239" spans="10:22" ht="18.95" customHeight="1">
      <c r="J239" s="86" t="str">
        <f t="shared" si="36"/>
        <v/>
      </c>
      <c r="K239" s="87">
        <f t="shared" si="37"/>
        <v>15</v>
      </c>
      <c r="L239" s="87">
        <f t="shared" si="43"/>
        <v>9</v>
      </c>
      <c r="M239" s="87">
        <f t="shared" si="38"/>
        <v>2037</v>
      </c>
      <c r="N239" s="87" t="str">
        <f t="shared" si="34"/>
        <v>15/9/2037</v>
      </c>
      <c r="O239" s="73" t="str">
        <f t="shared" si="39"/>
        <v/>
      </c>
      <c r="P239" s="74">
        <v>220</v>
      </c>
      <c r="Q239" s="75">
        <f t="shared" si="40"/>
        <v>0</v>
      </c>
      <c r="R239" s="54">
        <f t="shared" si="35"/>
        <v>0</v>
      </c>
      <c r="S239" s="76">
        <f>IF(0&lt;Q239,+SUM($R$20:R239),0)</f>
        <v>0</v>
      </c>
      <c r="T239" s="54">
        <f t="shared" si="41"/>
        <v>0</v>
      </c>
      <c r="U239" s="76">
        <f>IF(0&lt;Q239,+SUM($T$20:T239),0)</f>
        <v>0</v>
      </c>
      <c r="V239" s="54">
        <f t="shared" si="42"/>
        <v>0</v>
      </c>
    </row>
    <row r="240" spans="10:22" ht="18.95" customHeight="1">
      <c r="J240" s="86" t="str">
        <f t="shared" si="36"/>
        <v/>
      </c>
      <c r="K240" s="87">
        <f t="shared" si="37"/>
        <v>15</v>
      </c>
      <c r="L240" s="87">
        <f t="shared" si="43"/>
        <v>10</v>
      </c>
      <c r="M240" s="87">
        <f t="shared" si="38"/>
        <v>2037</v>
      </c>
      <c r="N240" s="87" t="str">
        <f t="shared" si="34"/>
        <v>15/10/2037</v>
      </c>
      <c r="O240" s="60" t="str">
        <f t="shared" si="39"/>
        <v/>
      </c>
      <c r="P240" s="61">
        <v>221</v>
      </c>
      <c r="Q240" s="62">
        <f t="shared" si="40"/>
        <v>0</v>
      </c>
      <c r="R240" s="63">
        <f t="shared" si="35"/>
        <v>0</v>
      </c>
      <c r="S240" s="64">
        <f>IF(0&lt;Q240,+SUM($R$20:R240),0)</f>
        <v>0</v>
      </c>
      <c r="T240" s="63">
        <f t="shared" si="41"/>
        <v>0</v>
      </c>
      <c r="U240" s="64">
        <f>IF(0&lt;Q240,+SUM($T$20:T240),0)</f>
        <v>0</v>
      </c>
      <c r="V240" s="63">
        <f t="shared" si="42"/>
        <v>0</v>
      </c>
    </row>
    <row r="241" spans="10:22" ht="18.95" customHeight="1">
      <c r="J241" s="86" t="str">
        <f t="shared" si="36"/>
        <v/>
      </c>
      <c r="K241" s="87">
        <f t="shared" si="37"/>
        <v>15</v>
      </c>
      <c r="L241" s="87">
        <f t="shared" si="43"/>
        <v>11</v>
      </c>
      <c r="M241" s="87">
        <f t="shared" si="38"/>
        <v>2037</v>
      </c>
      <c r="N241" s="87" t="str">
        <f t="shared" si="34"/>
        <v>15/11/2037</v>
      </c>
      <c r="O241" s="73" t="str">
        <f t="shared" si="39"/>
        <v/>
      </c>
      <c r="P241" s="74">
        <v>222</v>
      </c>
      <c r="Q241" s="75">
        <f t="shared" si="40"/>
        <v>0</v>
      </c>
      <c r="R241" s="54">
        <f t="shared" si="35"/>
        <v>0</v>
      </c>
      <c r="S241" s="76">
        <f>IF(0&lt;Q241,+SUM($R$20:R241),0)</f>
        <v>0</v>
      </c>
      <c r="T241" s="54">
        <f t="shared" si="41"/>
        <v>0</v>
      </c>
      <c r="U241" s="76">
        <f>IF(0&lt;Q241,+SUM($T$20:T241),0)</f>
        <v>0</v>
      </c>
      <c r="V241" s="54">
        <f t="shared" si="42"/>
        <v>0</v>
      </c>
    </row>
    <row r="242" spans="10:22" ht="18.95" customHeight="1">
      <c r="J242" s="86" t="str">
        <f t="shared" si="36"/>
        <v/>
      </c>
      <c r="K242" s="87">
        <f t="shared" si="37"/>
        <v>15</v>
      </c>
      <c r="L242" s="87">
        <f t="shared" si="43"/>
        <v>12</v>
      </c>
      <c r="M242" s="87">
        <f t="shared" si="38"/>
        <v>2037</v>
      </c>
      <c r="N242" s="87" t="str">
        <f t="shared" si="34"/>
        <v>15/12/2037</v>
      </c>
      <c r="O242" s="60" t="str">
        <f t="shared" si="39"/>
        <v/>
      </c>
      <c r="P242" s="61">
        <v>223</v>
      </c>
      <c r="Q242" s="62">
        <f t="shared" si="40"/>
        <v>0</v>
      </c>
      <c r="R242" s="63">
        <f t="shared" si="35"/>
        <v>0</v>
      </c>
      <c r="S242" s="64">
        <f>IF(0&lt;Q242,+SUM($R$20:R242),0)</f>
        <v>0</v>
      </c>
      <c r="T242" s="63">
        <f t="shared" si="41"/>
        <v>0</v>
      </c>
      <c r="U242" s="64">
        <f>IF(0&lt;Q242,+SUM($T$20:T242),0)</f>
        <v>0</v>
      </c>
      <c r="V242" s="63">
        <f t="shared" si="42"/>
        <v>0</v>
      </c>
    </row>
    <row r="243" spans="10:22" ht="18.95" customHeight="1">
      <c r="J243" s="86" t="str">
        <f t="shared" si="36"/>
        <v/>
      </c>
      <c r="K243" s="87">
        <f t="shared" si="37"/>
        <v>15</v>
      </c>
      <c r="L243" s="87">
        <f t="shared" si="43"/>
        <v>1</v>
      </c>
      <c r="M243" s="87">
        <f t="shared" si="38"/>
        <v>2038</v>
      </c>
      <c r="N243" s="87" t="str">
        <f t="shared" si="34"/>
        <v>15/1/2038</v>
      </c>
      <c r="O243" s="73" t="str">
        <f t="shared" si="39"/>
        <v/>
      </c>
      <c r="P243" s="74">
        <v>224</v>
      </c>
      <c r="Q243" s="75">
        <f t="shared" si="40"/>
        <v>0</v>
      </c>
      <c r="R243" s="54">
        <f t="shared" si="35"/>
        <v>0</v>
      </c>
      <c r="S243" s="76">
        <f>IF(0&lt;Q243,+SUM($R$20:R243),0)</f>
        <v>0</v>
      </c>
      <c r="T243" s="54">
        <f t="shared" si="41"/>
        <v>0</v>
      </c>
      <c r="U243" s="76">
        <f>IF(0&lt;Q243,+SUM($T$20:T243),0)</f>
        <v>0</v>
      </c>
      <c r="V243" s="54">
        <f t="shared" si="42"/>
        <v>0</v>
      </c>
    </row>
    <row r="244" spans="10:22" ht="18.95" customHeight="1">
      <c r="J244" s="86" t="str">
        <f t="shared" si="36"/>
        <v/>
      </c>
      <c r="K244" s="87">
        <f t="shared" si="37"/>
        <v>15</v>
      </c>
      <c r="L244" s="87">
        <f t="shared" si="43"/>
        <v>2</v>
      </c>
      <c r="M244" s="87">
        <f t="shared" si="38"/>
        <v>2038</v>
      </c>
      <c r="N244" s="87" t="str">
        <f t="shared" si="34"/>
        <v>15/2/2038</v>
      </c>
      <c r="O244" s="60" t="str">
        <f t="shared" si="39"/>
        <v/>
      </c>
      <c r="P244" s="61">
        <v>225</v>
      </c>
      <c r="Q244" s="62">
        <f t="shared" si="40"/>
        <v>0</v>
      </c>
      <c r="R244" s="63">
        <f t="shared" si="35"/>
        <v>0</v>
      </c>
      <c r="S244" s="64">
        <f>IF(0&lt;Q244,+SUM($R$20:R244),0)</f>
        <v>0</v>
      </c>
      <c r="T244" s="63">
        <f t="shared" si="41"/>
        <v>0</v>
      </c>
      <c r="U244" s="64">
        <f>IF(0&lt;Q244,+SUM($T$20:T244),0)</f>
        <v>0</v>
      </c>
      <c r="V244" s="63">
        <f t="shared" si="42"/>
        <v>0</v>
      </c>
    </row>
    <row r="245" spans="10:22" ht="18.95" customHeight="1">
      <c r="J245" s="86" t="str">
        <f t="shared" si="36"/>
        <v/>
      </c>
      <c r="K245" s="87">
        <f t="shared" si="37"/>
        <v>15</v>
      </c>
      <c r="L245" s="87">
        <f t="shared" si="43"/>
        <v>3</v>
      </c>
      <c r="M245" s="87">
        <f t="shared" si="38"/>
        <v>2038</v>
      </c>
      <c r="N245" s="87" t="str">
        <f t="shared" si="34"/>
        <v>15/3/2038</v>
      </c>
      <c r="O245" s="73" t="str">
        <f t="shared" si="39"/>
        <v/>
      </c>
      <c r="P245" s="74">
        <v>226</v>
      </c>
      <c r="Q245" s="75">
        <f t="shared" si="40"/>
        <v>0</v>
      </c>
      <c r="R245" s="54">
        <f t="shared" si="35"/>
        <v>0</v>
      </c>
      <c r="S245" s="76">
        <f>IF(0&lt;Q245,+SUM($R$20:R245),0)</f>
        <v>0</v>
      </c>
      <c r="T245" s="54">
        <f t="shared" si="41"/>
        <v>0</v>
      </c>
      <c r="U245" s="76">
        <f>IF(0&lt;Q245,+SUM($T$20:T245),0)</f>
        <v>0</v>
      </c>
      <c r="V245" s="54">
        <f t="shared" si="42"/>
        <v>0</v>
      </c>
    </row>
    <row r="246" spans="10:22" ht="18.95" customHeight="1">
      <c r="J246" s="86" t="str">
        <f t="shared" si="36"/>
        <v/>
      </c>
      <c r="K246" s="87">
        <f t="shared" si="37"/>
        <v>15</v>
      </c>
      <c r="L246" s="87">
        <f t="shared" si="43"/>
        <v>4</v>
      </c>
      <c r="M246" s="87">
        <f t="shared" si="38"/>
        <v>2038</v>
      </c>
      <c r="N246" s="87" t="str">
        <f t="shared" si="34"/>
        <v>15/4/2038</v>
      </c>
      <c r="O246" s="60" t="str">
        <f t="shared" si="39"/>
        <v/>
      </c>
      <c r="P246" s="61">
        <v>227</v>
      </c>
      <c r="Q246" s="62">
        <f t="shared" si="40"/>
        <v>0</v>
      </c>
      <c r="R246" s="63">
        <f t="shared" si="35"/>
        <v>0</v>
      </c>
      <c r="S246" s="64">
        <f>IF(0&lt;Q246,+SUM($R$20:R246),0)</f>
        <v>0</v>
      </c>
      <c r="T246" s="63">
        <f t="shared" si="41"/>
        <v>0</v>
      </c>
      <c r="U246" s="64">
        <f>IF(0&lt;Q246,+SUM($T$20:T246),0)</f>
        <v>0</v>
      </c>
      <c r="V246" s="63">
        <f t="shared" si="42"/>
        <v>0</v>
      </c>
    </row>
    <row r="247" spans="10:22" ht="18.95" customHeight="1">
      <c r="J247" s="86" t="str">
        <f t="shared" si="36"/>
        <v/>
      </c>
      <c r="K247" s="87">
        <f t="shared" si="37"/>
        <v>15</v>
      </c>
      <c r="L247" s="87">
        <f t="shared" si="43"/>
        <v>5</v>
      </c>
      <c r="M247" s="87">
        <f t="shared" si="38"/>
        <v>2038</v>
      </c>
      <c r="N247" s="87" t="str">
        <f t="shared" si="34"/>
        <v>15/5/2038</v>
      </c>
      <c r="O247" s="73" t="str">
        <f t="shared" si="39"/>
        <v/>
      </c>
      <c r="P247" s="74">
        <v>228</v>
      </c>
      <c r="Q247" s="75">
        <f t="shared" si="40"/>
        <v>0</v>
      </c>
      <c r="R247" s="54">
        <f t="shared" si="35"/>
        <v>0</v>
      </c>
      <c r="S247" s="76">
        <f>IF(0&lt;Q247,+SUM($R$20:R247),0)</f>
        <v>0</v>
      </c>
      <c r="T247" s="54">
        <f t="shared" si="41"/>
        <v>0</v>
      </c>
      <c r="U247" s="76">
        <f>IF(0&lt;Q247,+SUM($T$20:T247),0)</f>
        <v>0</v>
      </c>
      <c r="V247" s="54">
        <f t="shared" si="42"/>
        <v>0</v>
      </c>
    </row>
    <row r="248" spans="10:22" ht="18.95" customHeight="1">
      <c r="J248" s="86" t="str">
        <f t="shared" si="36"/>
        <v/>
      </c>
      <c r="K248" s="87">
        <f t="shared" si="37"/>
        <v>15</v>
      </c>
      <c r="L248" s="87">
        <f t="shared" si="43"/>
        <v>6</v>
      </c>
      <c r="M248" s="87">
        <f t="shared" si="38"/>
        <v>2038</v>
      </c>
      <c r="N248" s="87" t="str">
        <f t="shared" si="34"/>
        <v>15/6/2038</v>
      </c>
      <c r="O248" s="60" t="str">
        <f t="shared" si="39"/>
        <v/>
      </c>
      <c r="P248" s="61">
        <v>229</v>
      </c>
      <c r="Q248" s="62">
        <f t="shared" si="40"/>
        <v>0</v>
      </c>
      <c r="R248" s="63">
        <f t="shared" si="35"/>
        <v>0</v>
      </c>
      <c r="S248" s="64">
        <f>IF(0&lt;Q248,+SUM($R$20:R248),0)</f>
        <v>0</v>
      </c>
      <c r="T248" s="63">
        <f t="shared" si="41"/>
        <v>0</v>
      </c>
      <c r="U248" s="64">
        <f>IF(0&lt;Q248,+SUM($T$20:T248),0)</f>
        <v>0</v>
      </c>
      <c r="V248" s="63">
        <f t="shared" si="42"/>
        <v>0</v>
      </c>
    </row>
    <row r="249" spans="10:22" ht="18.95" customHeight="1">
      <c r="J249" s="86" t="str">
        <f t="shared" si="36"/>
        <v/>
      </c>
      <c r="K249" s="87">
        <f t="shared" si="37"/>
        <v>15</v>
      </c>
      <c r="L249" s="87">
        <f t="shared" si="43"/>
        <v>7</v>
      </c>
      <c r="M249" s="87">
        <f t="shared" si="38"/>
        <v>2038</v>
      </c>
      <c r="N249" s="87" t="str">
        <f t="shared" si="34"/>
        <v>15/7/2038</v>
      </c>
      <c r="O249" s="73" t="str">
        <f t="shared" si="39"/>
        <v/>
      </c>
      <c r="P249" s="74">
        <v>230</v>
      </c>
      <c r="Q249" s="75">
        <f t="shared" si="40"/>
        <v>0</v>
      </c>
      <c r="R249" s="54">
        <f t="shared" si="35"/>
        <v>0</v>
      </c>
      <c r="S249" s="76">
        <f>IF(0&lt;Q249,+SUM($R$20:R249),0)</f>
        <v>0</v>
      </c>
      <c r="T249" s="54">
        <f t="shared" si="41"/>
        <v>0</v>
      </c>
      <c r="U249" s="76">
        <f>IF(0&lt;Q249,+SUM($T$20:T249),0)</f>
        <v>0</v>
      </c>
      <c r="V249" s="54">
        <f t="shared" si="42"/>
        <v>0</v>
      </c>
    </row>
    <row r="250" spans="10:22" ht="18.95" customHeight="1">
      <c r="J250" s="86" t="str">
        <f t="shared" si="36"/>
        <v/>
      </c>
      <c r="K250" s="87">
        <f t="shared" si="37"/>
        <v>15</v>
      </c>
      <c r="L250" s="87">
        <f t="shared" si="43"/>
        <v>8</v>
      </c>
      <c r="M250" s="87">
        <f t="shared" si="38"/>
        <v>2038</v>
      </c>
      <c r="N250" s="87" t="str">
        <f t="shared" si="34"/>
        <v>15/8/2038</v>
      </c>
      <c r="O250" s="60" t="str">
        <f t="shared" si="39"/>
        <v/>
      </c>
      <c r="P250" s="61">
        <v>231</v>
      </c>
      <c r="Q250" s="62">
        <f t="shared" si="40"/>
        <v>0</v>
      </c>
      <c r="R250" s="63">
        <f t="shared" si="35"/>
        <v>0</v>
      </c>
      <c r="S250" s="64">
        <f>IF(0&lt;Q250,+SUM($R$20:R250),0)</f>
        <v>0</v>
      </c>
      <c r="T250" s="63">
        <f t="shared" si="41"/>
        <v>0</v>
      </c>
      <c r="U250" s="64">
        <f>IF(0&lt;Q250,+SUM($T$20:T250),0)</f>
        <v>0</v>
      </c>
      <c r="V250" s="63">
        <f t="shared" si="42"/>
        <v>0</v>
      </c>
    </row>
    <row r="251" spans="10:22" ht="18.95" customHeight="1">
      <c r="J251" s="86" t="str">
        <f t="shared" si="36"/>
        <v/>
      </c>
      <c r="K251" s="87">
        <f t="shared" si="37"/>
        <v>15</v>
      </c>
      <c r="L251" s="87">
        <f t="shared" si="43"/>
        <v>9</v>
      </c>
      <c r="M251" s="87">
        <f t="shared" si="38"/>
        <v>2038</v>
      </c>
      <c r="N251" s="87" t="str">
        <f t="shared" si="34"/>
        <v>15/9/2038</v>
      </c>
      <c r="O251" s="73" t="str">
        <f t="shared" si="39"/>
        <v/>
      </c>
      <c r="P251" s="74">
        <v>232</v>
      </c>
      <c r="Q251" s="75">
        <f t="shared" si="40"/>
        <v>0</v>
      </c>
      <c r="R251" s="54">
        <f t="shared" si="35"/>
        <v>0</v>
      </c>
      <c r="S251" s="76">
        <f>IF(0&lt;Q251,+SUM($R$20:R251),0)</f>
        <v>0</v>
      </c>
      <c r="T251" s="54">
        <f t="shared" si="41"/>
        <v>0</v>
      </c>
      <c r="U251" s="76">
        <f>IF(0&lt;Q251,+SUM($T$20:T251),0)</f>
        <v>0</v>
      </c>
      <c r="V251" s="54">
        <f t="shared" si="42"/>
        <v>0</v>
      </c>
    </row>
    <row r="252" spans="10:22" ht="18.95" customHeight="1">
      <c r="J252" s="86" t="str">
        <f t="shared" si="36"/>
        <v/>
      </c>
      <c r="K252" s="87">
        <f t="shared" si="37"/>
        <v>15</v>
      </c>
      <c r="L252" s="87">
        <f t="shared" si="43"/>
        <v>10</v>
      </c>
      <c r="M252" s="87">
        <f t="shared" si="38"/>
        <v>2038</v>
      </c>
      <c r="N252" s="87" t="str">
        <f t="shared" si="34"/>
        <v>15/10/2038</v>
      </c>
      <c r="O252" s="60" t="str">
        <f t="shared" si="39"/>
        <v/>
      </c>
      <c r="P252" s="61">
        <v>233</v>
      </c>
      <c r="Q252" s="62">
        <f t="shared" si="40"/>
        <v>0</v>
      </c>
      <c r="R252" s="63">
        <f t="shared" si="35"/>
        <v>0</v>
      </c>
      <c r="S252" s="64">
        <f>IF(0&lt;Q252,+SUM($R$20:R252),0)</f>
        <v>0</v>
      </c>
      <c r="T252" s="63">
        <f t="shared" si="41"/>
        <v>0</v>
      </c>
      <c r="U252" s="64">
        <f>IF(0&lt;Q252,+SUM($T$20:T252),0)</f>
        <v>0</v>
      </c>
      <c r="V252" s="63">
        <f t="shared" si="42"/>
        <v>0</v>
      </c>
    </row>
    <row r="253" spans="10:22" ht="18.95" customHeight="1">
      <c r="J253" s="86" t="str">
        <f t="shared" si="36"/>
        <v/>
      </c>
      <c r="K253" s="87">
        <f t="shared" si="37"/>
        <v>15</v>
      </c>
      <c r="L253" s="87">
        <f t="shared" si="43"/>
        <v>11</v>
      </c>
      <c r="M253" s="87">
        <f t="shared" si="38"/>
        <v>2038</v>
      </c>
      <c r="N253" s="87" t="str">
        <f t="shared" si="34"/>
        <v>15/11/2038</v>
      </c>
      <c r="O253" s="73" t="str">
        <f t="shared" si="39"/>
        <v/>
      </c>
      <c r="P253" s="74">
        <v>234</v>
      </c>
      <c r="Q253" s="75">
        <f t="shared" si="40"/>
        <v>0</v>
      </c>
      <c r="R253" s="54">
        <f t="shared" si="35"/>
        <v>0</v>
      </c>
      <c r="S253" s="76">
        <f>IF(0&lt;Q253,+SUM($R$20:R253),0)</f>
        <v>0</v>
      </c>
      <c r="T253" s="54">
        <f t="shared" si="41"/>
        <v>0</v>
      </c>
      <c r="U253" s="76">
        <f>IF(0&lt;Q253,+SUM($T$20:T253),0)</f>
        <v>0</v>
      </c>
      <c r="V253" s="54">
        <f t="shared" si="42"/>
        <v>0</v>
      </c>
    </row>
    <row r="254" spans="10:22" ht="18.95" customHeight="1">
      <c r="J254" s="86" t="str">
        <f t="shared" si="36"/>
        <v/>
      </c>
      <c r="K254" s="87">
        <f t="shared" si="37"/>
        <v>15</v>
      </c>
      <c r="L254" s="87">
        <f t="shared" si="43"/>
        <v>12</v>
      </c>
      <c r="M254" s="87">
        <f t="shared" si="38"/>
        <v>2038</v>
      </c>
      <c r="N254" s="87" t="str">
        <f t="shared" si="34"/>
        <v>15/12/2038</v>
      </c>
      <c r="O254" s="60" t="str">
        <f t="shared" si="39"/>
        <v/>
      </c>
      <c r="P254" s="61">
        <v>235</v>
      </c>
      <c r="Q254" s="62">
        <f t="shared" si="40"/>
        <v>0</v>
      </c>
      <c r="R254" s="63">
        <f t="shared" si="35"/>
        <v>0</v>
      </c>
      <c r="S254" s="64">
        <f>IF(0&lt;Q254,+SUM($R$20:R254),0)</f>
        <v>0</v>
      </c>
      <c r="T254" s="63">
        <f t="shared" si="41"/>
        <v>0</v>
      </c>
      <c r="U254" s="64">
        <f>IF(0&lt;Q254,+SUM($T$20:T254),0)</f>
        <v>0</v>
      </c>
      <c r="V254" s="63">
        <f t="shared" si="42"/>
        <v>0</v>
      </c>
    </row>
    <row r="255" spans="10:22" ht="18.95" customHeight="1">
      <c r="J255" s="86" t="str">
        <f t="shared" si="36"/>
        <v/>
      </c>
      <c r="K255" s="87">
        <f t="shared" si="37"/>
        <v>15</v>
      </c>
      <c r="L255" s="87">
        <f t="shared" si="43"/>
        <v>1</v>
      </c>
      <c r="M255" s="87">
        <f t="shared" si="38"/>
        <v>2039</v>
      </c>
      <c r="N255" s="87" t="str">
        <f t="shared" si="34"/>
        <v>15/1/2039</v>
      </c>
      <c r="O255" s="73" t="str">
        <f t="shared" si="39"/>
        <v/>
      </c>
      <c r="P255" s="74">
        <v>236</v>
      </c>
      <c r="Q255" s="75">
        <f t="shared" si="40"/>
        <v>0</v>
      </c>
      <c r="R255" s="54">
        <f t="shared" si="35"/>
        <v>0</v>
      </c>
      <c r="S255" s="76">
        <f>IF(0&lt;Q255,+SUM($R$20:R255),0)</f>
        <v>0</v>
      </c>
      <c r="T255" s="54">
        <f t="shared" si="41"/>
        <v>0</v>
      </c>
      <c r="U255" s="76">
        <f>IF(0&lt;Q255,+SUM($T$20:T255),0)</f>
        <v>0</v>
      </c>
      <c r="V255" s="54">
        <f t="shared" si="42"/>
        <v>0</v>
      </c>
    </row>
    <row r="256" spans="10:22" ht="18.95" customHeight="1">
      <c r="J256" s="86" t="str">
        <f t="shared" si="36"/>
        <v/>
      </c>
      <c r="K256" s="87">
        <f t="shared" si="37"/>
        <v>15</v>
      </c>
      <c r="L256" s="87">
        <f t="shared" si="43"/>
        <v>2</v>
      </c>
      <c r="M256" s="87">
        <f t="shared" si="38"/>
        <v>2039</v>
      </c>
      <c r="N256" s="87" t="str">
        <f t="shared" si="34"/>
        <v>15/2/2039</v>
      </c>
      <c r="O256" s="60" t="str">
        <f t="shared" si="39"/>
        <v/>
      </c>
      <c r="P256" s="61">
        <v>237</v>
      </c>
      <c r="Q256" s="62">
        <f t="shared" si="40"/>
        <v>0</v>
      </c>
      <c r="R256" s="63">
        <f t="shared" si="35"/>
        <v>0</v>
      </c>
      <c r="S256" s="64">
        <f>IF(0&lt;Q256,+SUM($R$20:R256),0)</f>
        <v>0</v>
      </c>
      <c r="T256" s="63">
        <f t="shared" si="41"/>
        <v>0</v>
      </c>
      <c r="U256" s="64">
        <f>IF(0&lt;Q256,+SUM($T$20:T256),0)</f>
        <v>0</v>
      </c>
      <c r="V256" s="63">
        <f t="shared" si="42"/>
        <v>0</v>
      </c>
    </row>
    <row r="257" spans="10:22" ht="18.95" customHeight="1">
      <c r="J257" s="86" t="str">
        <f t="shared" si="36"/>
        <v/>
      </c>
      <c r="K257" s="87">
        <f t="shared" si="37"/>
        <v>15</v>
      </c>
      <c r="L257" s="87">
        <f t="shared" si="43"/>
        <v>3</v>
      </c>
      <c r="M257" s="87">
        <f t="shared" si="38"/>
        <v>2039</v>
      </c>
      <c r="N257" s="87" t="str">
        <f t="shared" si="34"/>
        <v>15/3/2039</v>
      </c>
      <c r="O257" s="73" t="str">
        <f t="shared" si="39"/>
        <v/>
      </c>
      <c r="P257" s="74">
        <v>238</v>
      </c>
      <c r="Q257" s="75">
        <f t="shared" si="40"/>
        <v>0</v>
      </c>
      <c r="R257" s="54">
        <f t="shared" si="35"/>
        <v>0</v>
      </c>
      <c r="S257" s="76">
        <f>IF(0&lt;Q257,+SUM($R$20:R257),0)</f>
        <v>0</v>
      </c>
      <c r="T257" s="54">
        <f t="shared" si="41"/>
        <v>0</v>
      </c>
      <c r="U257" s="76">
        <f>IF(0&lt;Q257,+SUM($T$20:T257),0)</f>
        <v>0</v>
      </c>
      <c r="V257" s="54">
        <f t="shared" si="42"/>
        <v>0</v>
      </c>
    </row>
    <row r="258" spans="10:22" ht="18.95" customHeight="1">
      <c r="J258" s="86" t="str">
        <f t="shared" si="36"/>
        <v/>
      </c>
      <c r="K258" s="87">
        <f t="shared" si="37"/>
        <v>15</v>
      </c>
      <c r="L258" s="87">
        <f t="shared" si="43"/>
        <v>4</v>
      </c>
      <c r="M258" s="87">
        <f t="shared" si="38"/>
        <v>2039</v>
      </c>
      <c r="N258" s="87" t="str">
        <f t="shared" si="34"/>
        <v>15/4/2039</v>
      </c>
      <c r="O258" s="60" t="str">
        <f t="shared" si="39"/>
        <v/>
      </c>
      <c r="P258" s="61">
        <v>239</v>
      </c>
      <c r="Q258" s="62">
        <f t="shared" si="40"/>
        <v>0</v>
      </c>
      <c r="R258" s="63">
        <f t="shared" si="35"/>
        <v>0</v>
      </c>
      <c r="S258" s="64">
        <f>IF(0&lt;Q258,+SUM($R$20:R258),0)</f>
        <v>0</v>
      </c>
      <c r="T258" s="63">
        <f t="shared" si="41"/>
        <v>0</v>
      </c>
      <c r="U258" s="64">
        <f>IF(0&lt;Q258,+SUM($T$20:T258),0)</f>
        <v>0</v>
      </c>
      <c r="V258" s="63">
        <f t="shared" si="42"/>
        <v>0</v>
      </c>
    </row>
    <row r="259" spans="10:22" ht="18.95" customHeight="1">
      <c r="J259" s="86" t="str">
        <f t="shared" si="36"/>
        <v/>
      </c>
      <c r="K259" s="87">
        <f>+K258</f>
        <v>15</v>
      </c>
      <c r="L259" s="87">
        <f>+IF(L258+CHOOSE($P$4,1,3,6,12)&lt;=12,L258+CHOOSE($P$4,1,3,6,12),CHOOSE($P$4,L247,L255,L257,L258))</f>
        <v>5</v>
      </c>
      <c r="M259" s="87">
        <f>+M258+IF(L259&gt;L258,0,1)</f>
        <v>2039</v>
      </c>
      <c r="N259" s="87" t="str">
        <f t="shared" si="34"/>
        <v>15/5/2039</v>
      </c>
      <c r="O259" s="73" t="str">
        <f t="shared" si="39"/>
        <v/>
      </c>
      <c r="P259" s="74">
        <v>240</v>
      </c>
      <c r="Q259" s="75">
        <f t="shared" si="40"/>
        <v>0</v>
      </c>
      <c r="R259" s="54">
        <f t="shared" si="35"/>
        <v>0</v>
      </c>
      <c r="S259" s="76">
        <f>IF(0&lt;Q259,+SUM($R$20:R259),0)</f>
        <v>0</v>
      </c>
      <c r="T259" s="54">
        <f t="shared" si="41"/>
        <v>0</v>
      </c>
      <c r="U259" s="76">
        <f>IF(0&lt;Q259,+SUM($T$20:T259),0)</f>
        <v>0</v>
      </c>
      <c r="V259" s="54">
        <f t="shared" si="42"/>
        <v>0</v>
      </c>
    </row>
  </sheetData>
  <sheetProtection algorithmName="SHA-512" hashValue="QEdo8HGCtwxFRglotChMXjVJ8rcNK/0sGNmT7oNpoUEb1fXiKZnzxHAMWH3k2Vl20GbCS3511f+dW3wOomyAnA==" saltValue="OhwV7PdswM3q77a7LYdsRQ==" spinCount="100000" sheet="1" formatCells="0" formatColumns="0" formatRows="0" insertColumns="0" insertRows="0" insertHyperlinks="0" deleteColumns="0" deleteRows="0" sort="0" autoFilter="0" pivotTables="0"/>
  <customSheetViews>
    <customSheetView guid="{8C3209A2-A79A-11D6-AC1E-9CC7CEC43055}" showPageBreaks="1" printArea="1" hiddenRows="1" hiddenColumns="1" showRuler="0" topLeftCell="I1">
      <pane xSplit="6" topLeftCell="O1" activePane="topRight" state="frozenSplit"/>
      <selection pane="topRight" activeCell="AB21" sqref="AB20:AB21"/>
      <pageMargins left="0.74803149606299213" right="0.74803149606299213" top="0.62992125984251968" bottom="0.59055118110236227" header="0.51181102362204722" footer="0.51181102362204722"/>
      <printOptions horizontalCentered="1" verticalCentered="1" gridLines="1"/>
      <pageSetup paperSize="9" orientation="landscape" horizontalDpi="0" verticalDpi="0" r:id="rId1"/>
      <headerFooter alignWithMargins="0"/>
    </customSheetView>
    <customSheetView guid="{2BEF70E3-A6D7-11D6-BA8F-0080ADB80D7D}" scale="80" hiddenColumns="1" showRuler="0" topLeftCell="V6">
      <selection activeCell="AF16" sqref="AF16"/>
      <pageMargins left="0.75" right="0.75" top="1" bottom="1" header="0.5" footer="0.5"/>
      <printOptions gridLines="1"/>
      <headerFooter alignWithMargins="0">
        <oddHeader>&amp;A</oddHeader>
        <oddFooter>Σελίδα &amp;P</oddFooter>
      </headerFooter>
    </customSheetView>
  </customSheetViews>
  <mergeCells count="4">
    <mergeCell ref="G24:H24"/>
    <mergeCell ref="G16:H16"/>
    <mergeCell ref="G17:H17"/>
    <mergeCell ref="G18:H18"/>
  </mergeCells>
  <phoneticPr fontId="0" type="noConversion"/>
  <conditionalFormatting sqref="AF20:AK20">
    <cfRule type="cellIs" dxfId="2" priority="4" stopIfTrue="1" operator="notEqual">
      <formula>0</formula>
    </cfRule>
  </conditionalFormatting>
  <conditionalFormatting sqref="J20:V259">
    <cfRule type="cellIs" dxfId="1" priority="3" stopIfTrue="1" operator="equal">
      <formula>0</formula>
    </cfRule>
  </conditionalFormatting>
  <conditionalFormatting sqref="V19">
    <cfRule type="cellIs" dxfId="0" priority="1" stopIfTrue="1" operator="equal">
      <formula>0</formula>
    </cfRule>
  </conditionalFormatting>
  <hyperlinks>
    <hyperlink ref="G29" r:id="rId2" xr:uid="{9F5793E0-C93F-43F9-A693-EE84E1B2177B}"/>
  </hyperlinks>
  <printOptions horizontalCentered="1" verticalCentered="1" gridLinesSet="0"/>
  <pageMargins left="0.74803149606299213" right="0.74803149606299213" top="0.62992125984251968" bottom="0.59055118110236227" header="0.51181102362204722" footer="0.51181102362204722"/>
  <pageSetup paperSize="9" orientation="landscape" r:id="rId3"/>
  <headerFooter alignWithMargins="0"/>
  <customProperties>
    <customPr name="SSC_SHEET_GUID" r:id="rId4"/>
  </customProperties>
  <drawing r:id="rId5"/>
  <legacyDrawing r:id="rId6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0" r:id="rId7" name="Drop Down 4">
              <controlPr defaultSize="0" autoLine="0" autoPict="0">
                <anchor moveWithCells="1">
                  <from>
                    <xdr:col>7</xdr:col>
                    <xdr:colOff>47625</xdr:colOff>
                    <xdr:row>22</xdr:row>
                    <xdr:rowOff>9525</xdr:rowOff>
                  </from>
                  <to>
                    <xdr:col>7</xdr:col>
                    <xdr:colOff>1457325</xdr:colOff>
                    <xdr:row>22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E1"/>
  <sheetViews>
    <sheetView workbookViewId="0"/>
  </sheetViews>
  <sheetFormatPr defaultRowHeight="12.75"/>
  <sheetData>
    <row r="1" spans="3:5">
      <c r="C1" t="s">
        <v>53</v>
      </c>
      <c r="D1" t="s">
        <v>52</v>
      </c>
      <c r="E1" t="s">
        <v>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Καθορισμένες περιοχές</vt:lpstr>
      </vt:variant>
      <vt:variant>
        <vt:i4>3</vt:i4>
      </vt:variant>
    </vt:vector>
  </HeadingPairs>
  <TitlesOfParts>
    <vt:vector size="4" baseType="lpstr">
      <vt:lpstr>doseis</vt:lpstr>
      <vt:lpstr>GENIKO</vt:lpstr>
      <vt:lpstr>doseis!Print_Area</vt:lpstr>
      <vt:lpstr>PROGRAMMA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calculatorsfree.com</dc:creator>
  <cp:lastModifiedBy>Marinos</cp:lastModifiedBy>
  <cp:lastPrinted>2004-09-09T18:43:18Z</cp:lastPrinted>
  <dcterms:created xsi:type="dcterms:W3CDTF">2002-08-03T12:19:49Z</dcterms:created>
  <dcterms:modified xsi:type="dcterms:W3CDTF">2019-05-17T08:38:21Z</dcterms:modified>
</cp:coreProperties>
</file>